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55" windowHeight="8445" tabRatio="598" activeTab="1"/>
  </bookViews>
  <sheets>
    <sheet name="общий объем ср-в" sheetId="1" r:id="rId1"/>
    <sheet name="Соц выпл всего S1i" sheetId="2" r:id="rId2"/>
    <sheet name="пособие" sheetId="3" r:id="rId3"/>
    <sheet name="стип" sheetId="4" r:id="rId4"/>
    <sheet name="пенс" sheetId="5" r:id="rId5"/>
    <sheet name="Содейст зан S2i" sheetId="6" r:id="rId6"/>
    <sheet name="испыт трудн" sheetId="7" r:id="rId7"/>
    <sheet name="обществ" sheetId="8" r:id="rId8"/>
    <sheet name="18-20" sheetId="9" r:id="rId9"/>
    <sheet name="14-18" sheetId="10" r:id="rId10"/>
    <sheet name="ярмарки" sheetId="11" r:id="rId11"/>
    <sheet name="информирование" sheetId="12" r:id="rId12"/>
    <sheet name="соц адап" sheetId="13" r:id="rId13"/>
    <sheet name="самоз" sheetId="14" r:id="rId14"/>
    <sheet name="псих" sheetId="15" r:id="rId15"/>
    <sheet name="проф ор" sheetId="16" r:id="rId16"/>
    <sheet name="проф обуч" sheetId="17" r:id="rId17"/>
    <sheet name="переселение" sheetId="18" r:id="rId18"/>
    <sheet name="Содерж S3i" sheetId="19" r:id="rId19"/>
  </sheets>
  <definedNames>
    <definedName name="_xlnm.Print_Area" localSheetId="11">'информирование'!$A$1:$D$17</definedName>
    <definedName name="_xlnm.Print_Area" localSheetId="6">'испыт трудн'!$A$1:$D$25</definedName>
    <definedName name="_xlnm.Print_Area" localSheetId="0">'общий объем ср-в'!$A$1:$D$16</definedName>
    <definedName name="_xlnm.Print_Area" localSheetId="4">'пенс'!$A$1:$D$13</definedName>
    <definedName name="_xlnm.Print_Area" localSheetId="17">'переселение'!$A$1:$D$17</definedName>
    <definedName name="_xlnm.Print_Area" localSheetId="2">'пособие'!$A$1:$D$25</definedName>
    <definedName name="_xlnm.Print_Area" localSheetId="14">'псих'!$A$1:$D$17</definedName>
    <definedName name="_xlnm.Print_Area" localSheetId="5">'Содейст зан S2i'!$A$1:$D$26</definedName>
    <definedName name="_xlnm.Print_Area" localSheetId="1">'Соц выпл всего S1i'!$A$1:$D$30</definedName>
    <definedName name="_xlnm.Print_Area" localSheetId="3">'стип'!$A$1:$D$24</definedName>
  </definedNames>
  <calcPr fullCalcOnLoad="1"/>
</workbook>
</file>

<file path=xl/sharedStrings.xml><?xml version="1.0" encoding="utf-8"?>
<sst xmlns="http://schemas.openxmlformats.org/spreadsheetml/2006/main" count="784" uniqueCount="274">
  <si>
    <r>
      <t>2.4.</t>
    </r>
    <r>
      <rPr>
        <b/>
        <sz val="7"/>
        <rFont val="Times New Roman"/>
        <family val="1"/>
      </rPr>
      <t xml:space="preserve">     </t>
    </r>
    <r>
      <rPr>
        <b/>
        <sz val="14"/>
        <rFont val="Times New Roman"/>
        <family val="1"/>
      </rPr>
      <t>Организация временного трудоустройства несовершеннолетних граждан в возрасте от 14 до 18 лет</t>
    </r>
  </si>
  <si>
    <r>
      <t>2.5.</t>
    </r>
    <r>
      <rPr>
        <b/>
        <sz val="7"/>
        <rFont val="Times New Roman"/>
        <family val="1"/>
      </rPr>
      <t xml:space="preserve">     </t>
    </r>
    <r>
      <rPr>
        <b/>
        <sz val="14"/>
        <rFont val="Times New Roman"/>
        <family val="1"/>
      </rPr>
      <t>Организация ярмарок вакансий и учебных рабочих мест</t>
    </r>
  </si>
  <si>
    <r>
      <t>2.6.</t>
    </r>
    <r>
      <rPr>
        <b/>
        <sz val="7"/>
        <rFont val="Times New Roman"/>
        <family val="1"/>
      </rPr>
      <t>    </t>
    </r>
    <r>
      <rPr>
        <b/>
        <sz val="14"/>
        <rFont val="Times New Roman"/>
        <family val="1"/>
      </rPr>
      <t xml:space="preserve">Информирование населения и работодателей о положении на рынке труда </t>
    </r>
  </si>
  <si>
    <r>
      <t>2.7.</t>
    </r>
    <r>
      <rPr>
        <b/>
        <sz val="7"/>
        <rFont val="Times New Roman"/>
        <family val="1"/>
      </rPr>
      <t xml:space="preserve">     </t>
    </r>
    <r>
      <rPr>
        <b/>
        <sz val="14"/>
        <rFont val="Times New Roman"/>
        <family val="1"/>
      </rPr>
      <t>Социальная адаптация безработных граждан на рынке труда</t>
    </r>
  </si>
  <si>
    <r>
      <t>2.8.</t>
    </r>
    <r>
      <rPr>
        <b/>
        <sz val="7"/>
        <rFont val="Times New Roman"/>
        <family val="1"/>
      </rPr>
      <t xml:space="preserve">     </t>
    </r>
    <r>
      <rPr>
        <b/>
        <sz val="14"/>
        <rFont val="Times New Roman"/>
        <family val="1"/>
      </rPr>
      <t>Содействие самозанятости безработных граждан</t>
    </r>
  </si>
  <si>
    <r>
      <t>2.9.</t>
    </r>
    <r>
      <rPr>
        <b/>
        <sz val="7"/>
        <rFont val="Times New Roman"/>
        <family val="1"/>
      </rPr>
      <t xml:space="preserve">     </t>
    </r>
    <r>
      <rPr>
        <b/>
        <sz val="14"/>
        <rFont val="Times New Roman"/>
        <family val="1"/>
      </rPr>
      <t>Психологическая поддержка граждан</t>
    </r>
  </si>
  <si>
    <r>
      <t>2.10.</t>
    </r>
    <r>
      <rPr>
        <b/>
        <sz val="7"/>
        <rFont val="Times New Roman"/>
        <family val="1"/>
      </rPr>
      <t xml:space="preserve">     </t>
    </r>
    <r>
      <rPr>
        <b/>
        <sz val="14"/>
        <rFont val="Times New Roman"/>
        <family val="1"/>
      </rPr>
      <t>Организация профессиональной ориентации граждан</t>
    </r>
  </si>
  <si>
    <t xml:space="preserve">Средства местного бюджета </t>
  </si>
  <si>
    <t>Средства работодателей</t>
  </si>
  <si>
    <t>ВСЕГО</t>
  </si>
  <si>
    <r>
      <t xml:space="preserve">S3i = Soivi + Sczni, </t>
    </r>
    <r>
      <rPr>
        <sz val="14"/>
        <rFont val="Times New Roman"/>
        <family val="1"/>
      </rPr>
      <t>где:</t>
    </r>
  </si>
  <si>
    <r>
      <t>Итого объем средств (ст 262),</t>
    </r>
    <r>
      <rPr>
        <sz val="14"/>
        <rFont val="Times New Roman"/>
        <family val="1"/>
      </rPr>
      <t xml:space="preserve"> Sspi</t>
    </r>
  </si>
  <si>
    <t xml:space="preserve">     Soiv foti - затраты на оплату труда и начисления на оплату труда (с учетом районных коэффициентов и северных надбавок, определенных федеральными нормативными правовыми актами), а также прочие выплаты работникам органа исполнительной власти Смоленской области, осуществляющего переданные полномочия (рассчитываются исходя из фонда оплаты труда федеральных государственных служащих и персонала по охране и обслуживанию зданий, оплата труда которых осуществляется по новым системам оплаты труда, включая соответствующие начисления, в соответствии с законодательством Российской Федерации в пределах уточненной численности работников органа исполнительной власти Смоленской области);</t>
  </si>
  <si>
    <t>Soiv mati - материальные и другие затраты органа исполнительной власти Смоленской области (рассчитываются в соответствии с устанавливаемыми Министерством финансов Российской Федерации порядком и методикой планирования бюджетных ассигнований федерального бюджета на очередной финансовый год и плановый период. К указанной группе относятся затраты на услуги связи, транспортные и коммунальные услуги, арендную плату за пользование имуществом, работы и услуги по содержанию имущества (включая ремонт имущества, находящегося в оперативном управлении), прочие работы и услуги, прочие расходы и поступления нефинансовых активов в соответствии с бюджетной классификацией расходов бюджетов Российской Федерации).</t>
  </si>
  <si>
    <t>Sczn foti - затраты на оплату труда и начисления на оплату труда (с учетом районных коэффициентов и северных надбавок, определенных федеральными нормативными правовыми актами), а также прочие выплаты работникам государственных учреждений службы занятости населения Смоленской области, осуществляющего переданные полномочия (определяются на основе утвержденных объемов оплаты труда в отчетном финансовом году (с учетом индексации*) в соответствии с законодательством Российской Федерации и в пределах уточненной численности работников государственных учреждений службы занятости населения Смоленской области);</t>
  </si>
  <si>
    <t>Sczn mati - материальные и другие затраты государственных учреждений службы занятости населения Смоленской области (рассчитываются в соответствии с устанавливаемыми Министерством финансов Российской Федерации порядком и методикой планирования бюджетных ассигнований федерального бюджета на очередной финансовый год и плановый период. К указанной группе относятся затраты на услуги связи, транспортные и коммунальные услуги, арендную плату за пользование имуществом, работы и услуги по содержанию имущества (включая ремонт имущества, находящегося в оперативном управлении), прочие работы и услуги, прочие расходы и поступления нефинансовых активов в соответствии с бюджетной классификацией расходов бюджетов Российской Федерации).</t>
  </si>
  <si>
    <r>
      <t xml:space="preserve">Soivi </t>
    </r>
    <r>
      <rPr>
        <sz val="12"/>
        <rFont val="Times New Roman"/>
        <family val="1"/>
      </rPr>
      <t xml:space="preserve">- затраты органа исполнительной власти Смоленской области на осуществление переданных полномочий; Soivi = Soiv foti + Soiv mati, где </t>
    </r>
  </si>
  <si>
    <r>
      <t xml:space="preserve">Sczni </t>
    </r>
    <r>
      <rPr>
        <sz val="12"/>
        <rFont val="Times New Roman"/>
        <family val="1"/>
      </rPr>
      <t>- затраты государственных учреждений службы занятости населения Смоленской области на осуществление переданных полномочий, Sczni = Sczn foti + Sczn mati, где</t>
    </r>
  </si>
  <si>
    <r>
      <t>Итого объем средств ,</t>
    </r>
    <r>
      <rPr>
        <sz val="14"/>
        <rFont val="Times New Roman"/>
        <family val="1"/>
      </rPr>
      <t xml:space="preserve"> S3i</t>
    </r>
  </si>
  <si>
    <r>
      <t xml:space="preserve"> </t>
    </r>
    <r>
      <rPr>
        <sz val="12"/>
        <rFont val="Times New Roman"/>
        <family val="1"/>
      </rPr>
      <t xml:space="preserve">     C - единовременное денежное пособие на одного гражданина;</t>
    </r>
  </si>
  <si>
    <r>
      <t>Rsp banki</t>
    </r>
    <r>
      <rPr>
        <sz val="12"/>
        <rFont val="Times New Roman"/>
        <family val="1"/>
      </rPr>
      <t xml:space="preserve"> - объем средств для оплаты банковских услуг по зачислению и выплате единовременного денежного пособия, оплате стоимости проезда и провоза домашнего имущества.</t>
    </r>
  </si>
  <si>
    <r>
      <t xml:space="preserve"> </t>
    </r>
    <r>
      <rPr>
        <sz val="12"/>
        <rFont val="Times New Roman"/>
        <family val="1"/>
      </rPr>
      <t xml:space="preserve">     Pmin - размер минимальной величины пособия по безработице, установленный Правительством Российской Федерации на очередной финансовый год;</t>
    </r>
  </si>
  <si>
    <t xml:space="preserve">        Pmin - размер минимальной величины пособия по безработице, установленный Правительством Российской Федерации на очередной финансовый год;</t>
  </si>
  <si>
    <t xml:space="preserve">         Pmax - размер максимальной величины пособия по безработице, установленный Правительством Российской Федерации на очередной финансовый год;</t>
  </si>
  <si>
    <t xml:space="preserve">         Ki - районный коэффициент к заработной плате, установленный нормативными правовыми актами Российской Федерации, в Смоленской области;</t>
  </si>
  <si>
    <t xml:space="preserve">        Рmax - размер максимальной величины пособия по безработице, установленный Правительством Российской Федерации на очередной финансовый год;</t>
  </si>
  <si>
    <r>
      <t>Rmini</t>
    </r>
    <r>
      <rPr>
        <sz val="12"/>
        <rFont val="Times New Roman"/>
        <family val="1"/>
      </rPr>
      <t xml:space="preserve"> - норматив затрат для получателя пособия по безработице в минимальном размере в Смоленской области;</t>
    </r>
    <r>
      <rPr>
        <b/>
        <sz val="12"/>
        <rFont val="Times New Roman"/>
        <family val="1"/>
      </rPr>
      <t xml:space="preserve"> </t>
    </r>
    <r>
      <rPr>
        <sz val="12"/>
        <rFont val="Times New Roman"/>
        <family val="1"/>
      </rPr>
      <t>Rmini = Pmin x Ki, где</t>
    </r>
  </si>
  <si>
    <r>
      <t>Rstmini</t>
    </r>
    <r>
      <rPr>
        <sz val="12"/>
        <rFont val="Times New Roman"/>
        <family val="1"/>
      </rPr>
      <t xml:space="preserve"> - норматив затрат для получателя стипендии в размере минимального пособия по безработице в Смоленской области;</t>
    </r>
    <r>
      <rPr>
        <b/>
        <sz val="12"/>
        <rFont val="Times New Roman"/>
        <family val="1"/>
      </rPr>
      <t xml:space="preserve"> </t>
    </r>
    <r>
      <rPr>
        <sz val="12"/>
        <rFont val="Times New Roman"/>
        <family val="1"/>
      </rPr>
      <t>Rstmini = Pmin x Ki, где</t>
    </r>
  </si>
  <si>
    <t>* В соответствии с приказом Минздравсоцразвития от 29.07.2005 № 485 (ред. от 04.09.2006  № 624) материальная поддержка безработных граждан, принимающих участие во временных и общественных работах, может быть в размере не ниже минимальной величины пособия по безработице и не выше двукратной минимальной величины пособия по безработице, увеличенных на размер районного коэффициента</t>
  </si>
  <si>
    <t xml:space="preserve">      Pmin - размер минимальной величины пособия по безработице, установленный Правительством Российской Федерации на очередной финансовый год*;</t>
  </si>
  <si>
    <r>
      <t>Isoc</t>
    </r>
    <r>
      <rPr>
        <sz val="14"/>
        <rFont val="Times New Roman"/>
        <family val="1"/>
      </rPr>
      <t xml:space="preserve"> - норматив обеспеченности государственными услугами по осуществлению социальных выплат безработным гражданам в целом по Смоленской области;</t>
    </r>
  </si>
  <si>
    <r>
      <t>Psoc</t>
    </r>
    <r>
      <rPr>
        <sz val="14"/>
        <rFont val="Times New Roman"/>
        <family val="1"/>
      </rPr>
      <t xml:space="preserve"> - период выплаты пособия по безработице (до 12 месяцев);</t>
    </r>
  </si>
  <si>
    <r>
      <t>Iprof</t>
    </r>
    <r>
      <rPr>
        <sz val="14"/>
        <rFont val="Times New Roman"/>
        <family val="1"/>
      </rPr>
      <t xml:space="preserve"> - норматив обеспеченности государственными услугами в части психологической поддержки, организации профессиональной подготовки, переподготовки и повышения квалификации безработных граждан в Смоленской области;</t>
    </r>
  </si>
  <si>
    <r>
      <t>Ppens</t>
    </r>
    <r>
      <rPr>
        <sz val="14"/>
        <rFont val="Times New Roman"/>
        <family val="1"/>
      </rPr>
      <t xml:space="preserve"> - средний период получения пенсий, назначенных безработным гражданам досрочно, в отчетном финансовом году (до 12 месяцев);</t>
    </r>
  </si>
  <si>
    <r>
      <t>Рро</t>
    </r>
    <r>
      <rPr>
        <sz val="14"/>
        <rFont val="Times New Roman"/>
        <family val="1"/>
      </rPr>
      <t xml:space="preserve"> - средняя продолжительность обучения (до 3 месяца);</t>
    </r>
  </si>
  <si>
    <t xml:space="preserve">      Fsoc - среднемесячная численность безработных граждан, получающих социальную поддержку, в отчетном финансовом году в Смоленской области;</t>
  </si>
  <si>
    <t xml:space="preserve">     Fo - среднемесячная численность безработных граждан, зарегистрированных в органах службы занятости, в отчетном финансовом году в Смоленской области;</t>
  </si>
  <si>
    <r>
      <t>Psoc</t>
    </r>
    <r>
      <rPr>
        <sz val="12"/>
        <rFont val="Times New Roman"/>
        <family val="1"/>
      </rPr>
      <t xml:space="preserve"> - период выплаты пособия по безработице (до 12 месяцев);</t>
    </r>
  </si>
  <si>
    <r>
      <t xml:space="preserve">Isoc </t>
    </r>
    <r>
      <rPr>
        <sz val="12"/>
        <rFont val="Times New Roman"/>
        <family val="1"/>
      </rPr>
      <t>-  норматив обеспеченности государственными услугами в части осуществления социальных выплат безработным гражданам определяется исходя из фактического числа получателей социальной поддержки (пособий по безработице, материальной помощи) по отношению к общей численности безработных граждан, зарегистрированных в органах службы занятости, в отчетном финансовом году в целом по Российской Федерации; Isoc = Fsoc / Fo, где</t>
    </r>
  </si>
  <si>
    <r>
      <t>Рро</t>
    </r>
    <r>
      <rPr>
        <sz val="12"/>
        <rFont val="Times New Roman"/>
        <family val="1"/>
      </rPr>
      <t xml:space="preserve"> - средняя продолжительность обучения (до 3 месяцев);</t>
    </r>
  </si>
  <si>
    <t xml:space="preserve">      Ki - районный коэффициент к заработной плате, установленный нормативными правовыми актами Российской Федерации, в Смоленской области</t>
  </si>
  <si>
    <t xml:space="preserve">     Fvrtr - численность безработных граждан, принимавших участие в мероприятиях временного трудоустройства, в отчетном финансовом году  в Смоленской области;</t>
  </si>
  <si>
    <t xml:space="preserve">     Fo - среднемесячная численность безработных граждан, зарегистрированных в органах службы занятости, в отчетном финансовом году в Смоленской области.</t>
  </si>
  <si>
    <r>
      <t xml:space="preserve">Pu </t>
    </r>
    <r>
      <rPr>
        <sz val="12"/>
        <rFont val="Times New Roman"/>
        <family val="1"/>
      </rPr>
      <t>- продолжительность работы в период временного трудоустройства безработных граждан (за исключением несовершеннолетних граждан) в среднем по Смоленской области;</t>
    </r>
  </si>
  <si>
    <t xml:space="preserve">      Ki - районный коэффициент к заработной плате, установленный нормативными правовыми актами Российской Федерации,  в Смоленской области</t>
  </si>
  <si>
    <t xml:space="preserve">     Fo - среднемесячная численность безработных граждан, зарегистрированных в органах службы занятости, в отчетном финансовом году  в Смоленской области.</t>
  </si>
  <si>
    <t xml:space="preserve">      Ki - районный коэффициент к заработной плате, установленный нормативными правовыми актами Российской Федерации,  в Смоленской области </t>
  </si>
  <si>
    <r>
      <t>Fngpi</t>
    </r>
    <r>
      <rPr>
        <sz val="12"/>
        <rFont val="Times New Roman"/>
        <family val="1"/>
      </rPr>
      <t xml:space="preserve"> - общая численность несовершеннолетних граждан в очередном финансовом году в Смоленской области</t>
    </r>
  </si>
  <si>
    <r>
      <t>Ing</t>
    </r>
    <r>
      <rPr>
        <sz val="12"/>
        <rFont val="Times New Roman"/>
        <family val="1"/>
      </rPr>
      <t xml:space="preserve"> - норматив обеспеченности государственными услугами в части организации временного трудоустройства несовершеннолетних граждан  в Смоленской области, Ing = Fnsu / Fng, где </t>
    </r>
  </si>
  <si>
    <t xml:space="preserve">     Fnsu - фактическая численность несовершеннолетних граждан, принимавших участие в указанных мероприятиях, в отчетном финансовом году в Смоленской области;</t>
  </si>
  <si>
    <r>
      <t>Pung</t>
    </r>
    <r>
      <rPr>
        <sz val="12"/>
        <rFont val="Times New Roman"/>
        <family val="1"/>
      </rPr>
      <t xml:space="preserve"> - продолжительность работы в период временного трудоустройства несовершеннолетних граждан в среднем по Смоленской области;</t>
    </r>
  </si>
  <si>
    <t xml:space="preserve">     Fng - общая численность несовершеннолетних граждан в отчетном финансовом году в Смоленской области.</t>
  </si>
  <si>
    <r>
      <t xml:space="preserve">Rinf </t>
    </r>
    <r>
      <rPr>
        <sz val="12"/>
        <rFont val="Times New Roman"/>
        <family val="1"/>
      </rPr>
      <t>- норматив затрат на организацию ярмарок вакансий и учебных рабочих мест, на одного гражданина из числа экономически активного населения в Смоленской области; Rinf = Nfakt, где</t>
    </r>
  </si>
  <si>
    <t xml:space="preserve">      Nfakt - фактические затраты в отчетном финансовом году на организацию  организацию ярмарок вакансий и учебных рабочих мест на одного гражданина из числа экономически активного населения в среднем по Смоленской области с учетом индексации*.</t>
  </si>
  <si>
    <r>
      <t>Iinf -</t>
    </r>
    <r>
      <rPr>
        <sz val="12"/>
        <rFont val="Times New Roman"/>
        <family val="1"/>
      </rPr>
      <t xml:space="preserve"> норматив обеспеченности государственными услугами в части организации  ярмарок вакансий и учебных рабочих мест экономически активного населения в Смоленской области, Iinf = Finfu / Fak, где</t>
    </r>
  </si>
  <si>
    <t xml:space="preserve">     Finfu - фактическая численность граждан, принимавших участие в указанных мероприятиях, в отчетном финансовом году в Смоленской области;</t>
  </si>
  <si>
    <t xml:space="preserve">     Fak - общая численность экономически активного населения в отчетном финансовом году в Смоленской области.</t>
  </si>
  <si>
    <r>
      <t xml:space="preserve">Rinf </t>
    </r>
    <r>
      <rPr>
        <sz val="12"/>
        <rFont val="Times New Roman"/>
        <family val="1"/>
      </rPr>
      <t>- норматив затрат на организацию информирования о положении на рынке труда на одного гражданина из числа экономически активного населения в целом поСмоленской области; Rinf = Nfakt, где</t>
    </r>
  </si>
  <si>
    <t xml:space="preserve">      Nfakt - фактические затраты в отчетном финансовом году на организацию информирования о положении на рынке трудана одного гражданина из числа экономически активного населения в среднем по Смоленской области с учетом индексации*.</t>
  </si>
  <si>
    <r>
      <t>Iinf -</t>
    </r>
    <r>
      <rPr>
        <sz val="12"/>
        <rFont val="Times New Roman"/>
        <family val="1"/>
      </rPr>
      <t xml:space="preserve"> норматив обеспеченности государственными услугами в части организации информирования о положении на рынке труда экономически активного населения в целом по  Смоленской области, Iinf = Finfu / Fak, где</t>
    </r>
  </si>
  <si>
    <r>
      <t>Rspi</t>
    </r>
    <r>
      <rPr>
        <sz val="12"/>
        <rFont val="Times New Roman"/>
        <family val="1"/>
      </rPr>
      <t xml:space="preserve"> - норматив затрат на одного человека, переселившегося для работы в Смоленской области, Rspi = C + Tmfakt, где</t>
    </r>
  </si>
  <si>
    <t xml:space="preserve">к ведомственной целевой программе "Содействие занятости населения Глинковского района Смоленской области" на 2012-2014 гг  </t>
  </si>
  <si>
    <t>2.  Затрат на осуществление мероприятий по содействию занятости населения в Глинковском районе в 2012 году</t>
  </si>
  <si>
    <r>
      <t xml:space="preserve">Isp </t>
    </r>
    <r>
      <rPr>
        <sz val="12"/>
        <rFont val="Times New Roman"/>
        <family val="1"/>
      </rPr>
      <t>- норматив обеспеченности государственными услугами в части переселения граждан для работы в Смоленской области; Isp = Fsp / Fsub, где</t>
    </r>
  </si>
  <si>
    <t xml:space="preserve">      Fsp - численность граждан, переселившихся в отчетном финансовом году в Смоленской области;</t>
  </si>
  <si>
    <t xml:space="preserve">     Fsub - численность населения в Смоленской области, на территорию которой в отчетном финансовом году переселились граждане для работы ;</t>
  </si>
  <si>
    <r>
      <t xml:space="preserve">Fi </t>
    </r>
    <r>
      <rPr>
        <sz val="12"/>
        <rFont val="Times New Roman"/>
        <family val="1"/>
      </rPr>
      <t>- численность населения Смоленской области, на территорию которой в отчетном финансовом году переселился гражданин для работы;</t>
    </r>
  </si>
  <si>
    <r>
      <t>Итого объем средств по</t>
    </r>
    <r>
      <rPr>
        <b/>
        <sz val="12"/>
        <rFont val="Times New Roman"/>
        <family val="1"/>
      </rPr>
      <t xml:space="preserve"> </t>
    </r>
    <r>
      <rPr>
        <b/>
        <sz val="14"/>
        <rFont val="Times New Roman"/>
        <family val="1"/>
      </rPr>
      <t>ст 242</t>
    </r>
    <r>
      <rPr>
        <sz val="14"/>
        <rFont val="Times New Roman"/>
        <family val="1"/>
      </rPr>
      <t xml:space="preserve"> </t>
    </r>
  </si>
  <si>
    <t xml:space="preserve">                                  ст 226</t>
  </si>
  <si>
    <t xml:space="preserve">                                  ст 340</t>
  </si>
  <si>
    <t>ВСЕГО, Ssmi</t>
  </si>
  <si>
    <r>
      <t xml:space="preserve">Итого объем средств: </t>
    </r>
    <r>
      <rPr>
        <b/>
        <sz val="14"/>
        <rFont val="Times New Roman"/>
        <family val="1"/>
      </rPr>
      <t>ст 226</t>
    </r>
  </si>
  <si>
    <t>Итого объем средств областного бюджета, Svrtri</t>
  </si>
  <si>
    <r>
      <t>Итого объем средств областного бюджета,</t>
    </r>
    <r>
      <rPr>
        <sz val="14"/>
        <rFont val="Times New Roman"/>
        <family val="1"/>
      </rPr>
      <t xml:space="preserve"> S2i</t>
    </r>
  </si>
  <si>
    <r>
      <t xml:space="preserve"> </t>
    </r>
    <r>
      <rPr>
        <sz val="12"/>
        <rFont val="Times New Roman"/>
        <family val="1"/>
      </rPr>
      <t xml:space="preserve">    Pmin - размер минимальной величины пособия по безработице, установленный Правительством Российской Федерации на очередной финансовый год;</t>
    </r>
  </si>
  <si>
    <r>
      <t>Rsri</t>
    </r>
    <r>
      <rPr>
        <sz val="12"/>
        <rFont val="Times New Roman"/>
        <family val="1"/>
      </rPr>
      <t xml:space="preserve"> - норматив затрат для получателя пособия по безработице в интервале от минимального до максимального размеров в Смоленской области; (Pmin + Pmax) / 2 x Ki, где:</t>
    </r>
  </si>
  <si>
    <r>
      <t>Rmaxi</t>
    </r>
    <r>
      <rPr>
        <sz val="12"/>
        <rFont val="Times New Roman"/>
        <family val="1"/>
      </rPr>
      <t xml:space="preserve"> - норматив затрат для получателя пособия по безработице в максимальном размере в Смоленской области; Rmaxi = Рmax х Ki, где:</t>
    </r>
  </si>
  <si>
    <r>
      <t xml:space="preserve">Rstsri </t>
    </r>
    <r>
      <rPr>
        <sz val="12"/>
        <rFont val="Times New Roman"/>
        <family val="1"/>
      </rPr>
      <t>- норматив затрат для получателя стипендии в размере пособия по безработице в интервале от минимального до максимального в Смоленской области; Rstsri = (Pmin + Pmax) / 2 x Ki, где:</t>
    </r>
  </si>
  <si>
    <r>
      <t xml:space="preserve">Rstmaxi </t>
    </r>
    <r>
      <rPr>
        <sz val="12"/>
        <rFont val="Times New Roman"/>
        <family val="1"/>
      </rPr>
      <t>- норматив затрат для получателя стипендии в размере максимального пособия по безработице в Смоленской области; Rstmaxi = Рmax х Ki, где:</t>
    </r>
  </si>
  <si>
    <r>
      <t xml:space="preserve">Fopi </t>
    </r>
    <r>
      <rPr>
        <sz val="14"/>
        <rFont val="Times New Roman"/>
        <family val="1"/>
      </rPr>
      <t>- среднемесячная численность безработных граждан, зарегистрированных в органах службы занятости, в очередном финансовом году в Смоленской области;</t>
    </r>
  </si>
  <si>
    <r>
      <t>Rmini</t>
    </r>
    <r>
      <rPr>
        <sz val="14"/>
        <rFont val="Times New Roman"/>
        <family val="1"/>
      </rPr>
      <t xml:space="preserve"> - норматив затрат для получателя пособия по безработице в минимальном размере в Смоленской области;</t>
    </r>
  </si>
  <si>
    <r>
      <t xml:space="preserve">Imini </t>
    </r>
    <r>
      <rPr>
        <sz val="14"/>
        <rFont val="Times New Roman"/>
        <family val="1"/>
      </rPr>
      <t>- удельный вес получателей пособия по безработице в минимальном размере в очередном финансовом году по отношению к общей численности получателей пособия по безработице в Смоленской области;</t>
    </r>
  </si>
  <si>
    <r>
      <t xml:space="preserve">Rsri </t>
    </r>
    <r>
      <rPr>
        <sz val="14"/>
        <rFont val="Times New Roman"/>
        <family val="1"/>
      </rPr>
      <t>- норматив затрат для получателя пособия по безработице в интервале от минимального до максимального размеров в Смоленской области;</t>
    </r>
  </si>
  <si>
    <r>
      <t xml:space="preserve">Isri </t>
    </r>
    <r>
      <rPr>
        <sz val="14"/>
        <rFont val="Times New Roman"/>
        <family val="1"/>
      </rPr>
      <t>- удельный вес получателей пособия по безработице в интервале от минимального до максимального размеров в очередном финансовом году по отношению к общей численности получателей пособия по безработице в Смоленской области;</t>
    </r>
  </si>
  <si>
    <r>
      <t>Rmaxi</t>
    </r>
    <r>
      <rPr>
        <sz val="14"/>
        <rFont val="Times New Roman"/>
        <family val="1"/>
      </rPr>
      <t xml:space="preserve"> - норматив затрат для получателя пособия по безработице в максимальном размере в Смоленской области;</t>
    </r>
  </si>
  <si>
    <r>
      <t xml:space="preserve">Imaxi </t>
    </r>
    <r>
      <rPr>
        <sz val="14"/>
        <rFont val="Times New Roman"/>
        <family val="1"/>
      </rPr>
      <t>- удельный вес получателей пособия по безработице в максимальном размере в очередном финансовом году по отношению к общей численности получателей пособия по безработице в Смоленской области;</t>
    </r>
  </si>
  <si>
    <r>
      <t xml:space="preserve">Rpensi </t>
    </r>
    <r>
      <rPr>
        <sz val="14"/>
        <rFont val="Times New Roman"/>
        <family val="1"/>
      </rPr>
      <t>- средний размер трудовой пенсии по старости в очередном финансовом году в Смоленской области;</t>
    </r>
  </si>
  <si>
    <r>
      <t>Rstmini</t>
    </r>
    <r>
      <rPr>
        <sz val="14"/>
        <rFont val="Times New Roman"/>
        <family val="1"/>
      </rPr>
      <t xml:space="preserve"> - норматив затрат для получателя стипендии в размере минимального пособия по безработице в Смоленской области;</t>
    </r>
  </si>
  <si>
    <r>
      <t xml:space="preserve">Istmini </t>
    </r>
    <r>
      <rPr>
        <sz val="14"/>
        <rFont val="Times New Roman"/>
        <family val="1"/>
      </rPr>
      <t>- удельный вес получателей стипендии в размере минимального пособия по безработице в очередном финансовом году по отношению к общей численности получателей стипендии в период профессионального обучения по направлению органов службы занятости в Смоленской области;</t>
    </r>
  </si>
  <si>
    <r>
      <t>Rstsri</t>
    </r>
    <r>
      <rPr>
        <sz val="14"/>
        <rFont val="Times New Roman"/>
        <family val="1"/>
      </rPr>
      <t xml:space="preserve"> - норматив затрат для получателя стипендии в размере пособия по безработице в интервале от минимального до максимального в Смоленской области</t>
    </r>
  </si>
  <si>
    <r>
      <t>Istsri</t>
    </r>
    <r>
      <rPr>
        <sz val="14"/>
        <rFont val="Times New Roman"/>
        <family val="1"/>
      </rPr>
      <t xml:space="preserve"> - удельный вес получателей стипендии в интервале от минимального до максимального размеров пособия по безработице в очередном финансовом году по отношению к общей численности получателей стипендии в период профессионального обучения по направлению органов службы занятости в Смоленской области;</t>
    </r>
  </si>
  <si>
    <r>
      <t>Rstmaxi</t>
    </r>
    <r>
      <rPr>
        <sz val="14"/>
        <rFont val="Times New Roman"/>
        <family val="1"/>
      </rPr>
      <t xml:space="preserve"> - норматив затрат для получателя стипендии в размере максимального пособия по безработице в Смоленской области;</t>
    </r>
  </si>
  <si>
    <t xml:space="preserve">   подставить свои значения в ячейки, высвеченные данным цветом</t>
  </si>
  <si>
    <r>
      <t>Istmaxi</t>
    </r>
    <r>
      <rPr>
        <sz val="14"/>
        <rFont val="Times New Roman"/>
        <family val="1"/>
      </rPr>
      <t xml:space="preserve"> - удельный вес получателей стипендии в размере максимального пособия по безработице в очередном финансовом году по отношению к общей численности получателей стипендии в период профессионального обучения по направлению органов службы занятости в Смоленской области;</t>
    </r>
  </si>
  <si>
    <t xml:space="preserve">      Nobfakt - фактические затраты в отчетном финансовом году на организацию профессиональной подготовки, переподготовки и повышения квалификации на одного безработного гражданина в среднем по Смоленской области с учетом индексации* (1,06);</t>
  </si>
  <si>
    <t xml:space="preserve">      Nobfakt - фактические затраты в отчетном финансовом году на психологическую поддержку, на одного безработного гражданина в среднем по Смоленской области с учетом индексации* (1,06);</t>
  </si>
  <si>
    <r>
      <t>Rsposti</t>
    </r>
    <r>
      <rPr>
        <sz val="14"/>
        <rFont val="Times New Roman"/>
        <family val="1"/>
      </rPr>
      <t xml:space="preserve"> - объем средств для оплаты услуг почтовой связи за осуществление социальных выплат безработным гражданам и стипендий гражданам, обучающимся по направлению органов службы занятости, в Смоленской области (рассчитывается в процентном отношении, сложившемся в отчетном финансовом году в целом по Российской Федерации при оплате услуг почтовой связи за осуществление социальных выплат безработным гражданам и стипендий гражданам, обучающимся по направлению органов службы занятости, от объема затрат на осуществление социальных выплат безработным гражданам и выплату стипендий гражданам, обучающимся по направлению органов службы занятости).</t>
    </r>
  </si>
  <si>
    <t>8.</t>
  </si>
  <si>
    <t>9.</t>
  </si>
  <si>
    <t>10.</t>
  </si>
  <si>
    <t>11.</t>
  </si>
  <si>
    <t>12.</t>
  </si>
  <si>
    <t>13.</t>
  </si>
  <si>
    <t>14.</t>
  </si>
  <si>
    <t>15.</t>
  </si>
  <si>
    <t>16.</t>
  </si>
  <si>
    <t>17.</t>
  </si>
  <si>
    <t>18.</t>
  </si>
  <si>
    <t>19.</t>
  </si>
  <si>
    <t>20.</t>
  </si>
  <si>
    <t>21.</t>
  </si>
  <si>
    <t>22.</t>
  </si>
  <si>
    <t>Объем затрат на осуществление мероприятий по содействию занятости населения в определяется по формуле:</t>
  </si>
  <si>
    <r>
      <t>Ssai</t>
    </r>
    <r>
      <rPr>
        <sz val="14"/>
        <rFont val="Times New Roman"/>
        <family val="1"/>
      </rPr>
      <t xml:space="preserve"> - объем затрат на социальную адаптацию безработных граждан на рынке труда в Смоленской области;</t>
    </r>
  </si>
  <si>
    <r>
      <t>Ssmi</t>
    </r>
    <r>
      <rPr>
        <sz val="14"/>
        <rFont val="Times New Roman"/>
        <family val="1"/>
      </rPr>
      <t xml:space="preserve"> - объем затрат на содействие самозанятости безработных граждан в Смоленской области;</t>
    </r>
  </si>
  <si>
    <r>
      <t>Sprori</t>
    </r>
    <r>
      <rPr>
        <sz val="14"/>
        <rFont val="Times New Roman"/>
        <family val="1"/>
      </rPr>
      <t xml:space="preserve"> - объем затрат на организацию профессиональной ориентации граждан в Смоленской области;</t>
    </r>
  </si>
  <si>
    <t>примечание: всего участников мероприятия 50 человек, из них 20% (10 человек) получат платную услугу</t>
  </si>
  <si>
    <t>примечание: всего участников мероприятия 12 человек, из них 80% (10 человек) с получением финансовой помощи</t>
  </si>
  <si>
    <t>примечание: всего участников мероприятия 28 человек</t>
  </si>
  <si>
    <r>
      <t xml:space="preserve">Sngi </t>
    </r>
    <r>
      <rPr>
        <sz val="12"/>
        <rFont val="Times New Roman"/>
        <family val="1"/>
      </rPr>
      <t>- объем затрат на организацию временного трудоустройства несовершеннолетних граждан  в Смоленской области;</t>
    </r>
  </si>
  <si>
    <t>24.</t>
  </si>
  <si>
    <t xml:space="preserve">      Fpens - численность получателей пенсий, назначенных безработным гражданам досрочно, в очередном финансовом году в целом по Смоленской области;</t>
  </si>
  <si>
    <t xml:space="preserve">     Fop - среднемесячная численность безработных граждан, зарегистрированных в органах службы занятости, в очередном финансовом году в целом по Смоленской области.</t>
  </si>
  <si>
    <r>
      <t>Ppens</t>
    </r>
    <r>
      <rPr>
        <sz val="12"/>
        <rFont val="Times New Roman"/>
        <family val="1"/>
      </rPr>
      <t xml:space="preserve"> - средний период получения пенсий, назначенных безработным гражданам досрочно, в отчетном финансовом году (до 12 месяцев);</t>
    </r>
  </si>
  <si>
    <t xml:space="preserve">      Tmfakt - фактическая стоимость проезда и провоза домашнего имущества от прежнего места жительства до места вселения в отчетном финансовом году на одного гражданина в среднем по Смоленской области;</t>
  </si>
  <si>
    <t xml:space="preserve">        Ki - районный коэффициент к заработной плате, установленный нормативными правовыми актами Российской Федерации, в Смоленской области;</t>
  </si>
  <si>
    <r>
      <t>Iprof</t>
    </r>
    <r>
      <rPr>
        <sz val="12"/>
        <rFont val="Times New Roman"/>
        <family val="1"/>
      </rPr>
      <t xml:space="preserve"> - норматив обеспеченности государственными услугами в части психологической поддержки, организации профессиональной подготовки, переподготовки и повышения квалификации безработных граждан в целом по Смоленской области; (обучается по направлению органов сл.зан. 2144 чел.)</t>
    </r>
  </si>
  <si>
    <r>
      <t>Ipens</t>
    </r>
    <r>
      <rPr>
        <sz val="14"/>
        <rFont val="Times New Roman"/>
        <family val="1"/>
      </rPr>
      <t xml:space="preserve"> - норматив обеспеченности в части выдачи органами службы занятости безработным гражданам предложений о досрочном назначении пенсии в целом по Смоленской области;</t>
    </r>
  </si>
  <si>
    <r>
      <t>Rsbanki</t>
    </r>
    <r>
      <rPr>
        <sz val="14"/>
        <rFont val="Times New Roman"/>
        <family val="1"/>
      </rPr>
      <t xml:space="preserve"> - объем средств для оплаты банковских услуг по зачислению и осуществлению социальных выплат безработным гражданам и стипендий гражданам, обучающимся по направлению органов службы занятости, в Смоленской области (рассчитывается в процентном отношении, сложившемся в отчетном финансовом году в целом по Смоленской области при оплате банковских услуг по зачислению и осуществлению социальных выплат безработным гражданам и стипендий гражданам, обучающимся по направлению органов службы занятости, от объема затрат на осуществление социальных выплат безработным гражданам и выплату стипендий гражданам, обучающимся по направлению органов службы занятости);</t>
    </r>
  </si>
  <si>
    <r>
      <t xml:space="preserve">Sinfi </t>
    </r>
    <r>
      <rPr>
        <sz val="12"/>
        <rFont val="Times New Roman"/>
        <family val="1"/>
      </rPr>
      <t>- объем затрат на организацию информирования о положении на рынке труда, включая организацию ярмарок вакансий и учебных рабочих мест,</t>
    </r>
    <r>
      <rPr>
        <b/>
        <sz val="12"/>
        <rFont val="Times New Roman"/>
        <family val="1"/>
      </rPr>
      <t xml:space="preserve"> в </t>
    </r>
    <r>
      <rPr>
        <sz val="12"/>
        <rFont val="Times New Roman"/>
        <family val="1"/>
      </rPr>
      <t xml:space="preserve"> в Смоленской области, в т.ч.</t>
    </r>
  </si>
  <si>
    <r>
      <t xml:space="preserve">Svrtri </t>
    </r>
    <r>
      <rPr>
        <sz val="12"/>
        <rFont val="Times New Roman"/>
        <family val="1"/>
      </rPr>
      <t>- объем затрат на организацию временного трудоустройства безработных граждан (за исключением несовершеннолетних граждан) в Смоленской области; в т.ч.</t>
    </r>
  </si>
  <si>
    <r>
      <t xml:space="preserve">     организация временного трудоустройства безработных граждан в возрасте от 18 до 20 лет из числа выпускников учреждений начального и среднего профессионального образования, ищущих работу впервыеработ</t>
    </r>
    <r>
      <rPr>
        <sz val="12"/>
        <rFont val="Times New Roman"/>
        <family val="1"/>
      </rPr>
      <t>;</t>
    </r>
  </si>
  <si>
    <r>
      <t xml:space="preserve">     организация оплачиваемых общественных работ</t>
    </r>
    <r>
      <rPr>
        <sz val="12"/>
        <rFont val="Times New Roman"/>
        <family val="1"/>
      </rPr>
      <t>;</t>
    </r>
  </si>
  <si>
    <r>
      <t xml:space="preserve">     граждан, испытывающих трудности в поиске работ</t>
    </r>
    <r>
      <rPr>
        <sz val="12"/>
        <rFont val="Times New Roman"/>
        <family val="1"/>
      </rPr>
      <t>;</t>
    </r>
  </si>
  <si>
    <t xml:space="preserve">     на информирования о положении на рынке труда;</t>
  </si>
  <si>
    <t xml:space="preserve">     на организацию ярмарок вакансий и учебных рабочих мест;</t>
  </si>
  <si>
    <t>Затраты органов службы занятости  на осуществление переданных полномочий определяются по формуле:</t>
  </si>
  <si>
    <t>Объем затрат на организацию временного трудоустройства несовершеннолетних граждан определяется по формуле:</t>
  </si>
  <si>
    <r>
      <t xml:space="preserve">Sngi = Rngi x Fngpi x Ing x Pung + Rng banki + Rng posti, </t>
    </r>
    <r>
      <rPr>
        <sz val="14"/>
        <rFont val="Times New Roman"/>
        <family val="1"/>
      </rPr>
      <t>где:</t>
    </r>
  </si>
  <si>
    <r>
      <t>Rngi</t>
    </r>
    <r>
      <rPr>
        <sz val="12"/>
        <rFont val="Times New Roman"/>
        <family val="1"/>
      </rPr>
      <t xml:space="preserve"> - норматив затрат на организацию временного трудоустройства несовершеннолетних граждан Смоленской области , Rngi  = Pmin*Ki, где</t>
    </r>
  </si>
  <si>
    <r>
      <t>Rng banki</t>
    </r>
    <r>
      <rPr>
        <sz val="12"/>
        <rFont val="Times New Roman"/>
        <family val="1"/>
      </rPr>
      <t xml:space="preserve"> - объем средств для оплаты банковских услуг по зачислению и выплате материальной поддержки несовершеннолетних граждан в период их временного трудоустройства в Смоленской области (рассчитывается в процентном отношении, принимаемом для расчета объема средств для оплаты банковских услуг по зачислению и осуществлению социальных выплат безработным гражданам и стипендий гражданам, обучающимся по направлению органов службы занятости, от объема средств на организацию временного трудоустройства несовершеннолетних граждан);</t>
    </r>
  </si>
  <si>
    <t xml:space="preserve">       ст 241</t>
  </si>
  <si>
    <r>
      <t>Rng posti</t>
    </r>
    <r>
      <rPr>
        <sz val="12"/>
        <rFont val="Times New Roman"/>
        <family val="1"/>
      </rPr>
      <t xml:space="preserve"> - объем средств для оплаты услуг почтовой связи по зачислению и выплате материальной поддержки несовершеннолетних граждан в период их временного трудоустройства в Смоленской области (рассчитывается в процентном отношении, принимаемом для расчета объема средств для оплаты услуг почтовой связи за осуществление социальных выплат безработным гражданам и стипендий гражданам, обучающимся по направлению органов службы занятости, от объема средств на организацию временного трудоустройства несовершеннолетних граждан).</t>
    </r>
  </si>
  <si>
    <t>мес.</t>
  </si>
  <si>
    <r>
      <t xml:space="preserve">Svrtri = Rvrtri x Fopi x Ivrtr x Pu + Rvrtr banki + Rvrtr posti, </t>
    </r>
    <r>
      <rPr>
        <sz val="14"/>
        <rFont val="Times New Roman"/>
        <family val="1"/>
      </rPr>
      <t>где:</t>
    </r>
  </si>
  <si>
    <t>Объем затрат на организацию временного трудоустройства безработных граждан (за исключением несовершен-нолетних граждан) определяется по формуле:</t>
  </si>
  <si>
    <t>Объем затрат на организацию временного трудоустройства безработных граждан (за исключением несовершенно-летних граждан) определяется по формуле:</t>
  </si>
  <si>
    <r>
      <t>Итого объем средств (тыс. руб.),</t>
    </r>
    <r>
      <rPr>
        <sz val="14"/>
        <rFont val="Times New Roman"/>
        <family val="1"/>
      </rPr>
      <t xml:space="preserve"> Svrtri </t>
    </r>
  </si>
  <si>
    <r>
      <t>Rvrtri</t>
    </r>
    <r>
      <rPr>
        <sz val="12"/>
        <rFont val="Times New Roman"/>
        <family val="1"/>
      </rPr>
      <t xml:space="preserve"> - норматив затрат на организацию временного трудоустройства безработных граждан, Rvrtri = Pmin x Ki, где</t>
    </r>
  </si>
  <si>
    <r>
      <t xml:space="preserve">Fopi </t>
    </r>
    <r>
      <rPr>
        <sz val="12"/>
        <rFont val="Times New Roman"/>
        <family val="1"/>
      </rPr>
      <t>- среднемесячная численность безработных граждан, зарегистрированных в органах службы занятости, в очередном финансовом году в Смоленской области</t>
    </r>
  </si>
  <si>
    <r>
      <t>Ivrtr</t>
    </r>
    <r>
      <rPr>
        <sz val="12"/>
        <rFont val="Times New Roman"/>
        <family val="1"/>
      </rPr>
      <t xml:space="preserve"> - норматив обеспеченности государственными услугами в части организации временного трудоустройства безработны</t>
    </r>
    <r>
      <rPr>
        <b/>
        <sz val="12"/>
        <rFont val="Times New Roman"/>
        <family val="1"/>
      </rPr>
      <t>х</t>
    </r>
    <r>
      <rPr>
        <sz val="12"/>
        <rFont val="Times New Roman"/>
        <family val="1"/>
      </rPr>
      <t xml:space="preserve"> граждан, Ivrtr = Fvrtr / Fo, где</t>
    </r>
  </si>
  <si>
    <r>
      <t xml:space="preserve">Pu </t>
    </r>
    <r>
      <rPr>
        <sz val="12"/>
        <rFont val="Times New Roman"/>
        <family val="1"/>
      </rPr>
      <t>- продолжительность работы в период временного трудоустройства безработных граждан (за исключением несовершеннолетних граждан) в среднем по Российской Федерации;</t>
    </r>
  </si>
  <si>
    <r>
      <t>Rvrtr banki</t>
    </r>
    <r>
      <rPr>
        <sz val="12"/>
        <rFont val="Times New Roman"/>
        <family val="1"/>
      </rPr>
      <t xml:space="preserve"> - объем средств для оплаты банковских услуг по зачислению и выплате материальной поддержки безработных граждан в период временного трудоустройства в Смоленской области (рассчитывается в процентном отношении, принимаемом для расчета объема средств для оплаты банковских услуг по зачислению и осуществлению социальных выплат безработным гражданам и стипендий гражданам, обучающимся по направлению органов службы занятости, от объема средств на организацию временного трудоустройства безработных граждан (за исключением несовершеннолетних граждан));</t>
    </r>
  </si>
  <si>
    <r>
      <t>Rvrtr posti</t>
    </r>
    <r>
      <rPr>
        <sz val="12"/>
        <rFont val="Times New Roman"/>
        <family val="1"/>
      </rPr>
      <t xml:space="preserve"> - объем средств для оплаты услуг почтовой связи по зачислению и выплате материальной поддержки безработных граждан в период временного трудоустройства в Смоленской области (рассчитывается в процентном отношении, принимаемом для расчета объема средств для оплаты услуг почтовой связи за осуществление социальных выплат безработным гражданам и стипендий гражданам, обучающимся по направлению органов службы занятости, от объема средств на организацию временного трудоустройства безработных граждан (за исключением несовершеннолетних граждан)).</t>
    </r>
  </si>
  <si>
    <t>Объем затрат на организацию  ярмарок вакансий и учебных рабочих мест, определяется по формуле:</t>
  </si>
  <si>
    <r>
      <t xml:space="preserve">Sinfi = Rinf x Fpaki x Iinf, </t>
    </r>
    <r>
      <rPr>
        <sz val="14"/>
        <rFont val="Times New Roman"/>
        <family val="1"/>
      </rPr>
      <t>где:</t>
    </r>
  </si>
  <si>
    <t>на 1 эк.акт.</t>
  </si>
  <si>
    <t>норматив</t>
  </si>
  <si>
    <r>
      <t>2.12.</t>
    </r>
    <r>
      <rPr>
        <b/>
        <sz val="7"/>
        <rFont val="Times New Roman"/>
        <family val="1"/>
      </rPr>
      <t xml:space="preserve">     </t>
    </r>
    <r>
      <rPr>
        <b/>
        <sz val="14"/>
        <rFont val="Times New Roman"/>
        <family val="1"/>
      </rPr>
      <t xml:space="preserve">Переселение граждан </t>
    </r>
  </si>
  <si>
    <t>Объем затрат на переселение граждан определяется по формуле:</t>
  </si>
  <si>
    <r>
      <t xml:space="preserve">Sspi </t>
    </r>
    <r>
      <rPr>
        <sz val="14"/>
        <rFont val="Times New Roman"/>
        <family val="1"/>
      </rPr>
      <t>- объем затрат на осуществление переселения граждан для работы в Смоленской области</t>
    </r>
  </si>
  <si>
    <t>(2012 год)</t>
  </si>
  <si>
    <r>
      <t>Средства субвенции S1i</t>
    </r>
    <r>
      <rPr>
        <sz val="12"/>
        <rFont val="Times New Roman"/>
        <family val="1"/>
      </rPr>
      <t xml:space="preserve"> - объем затрат на осуществление социальных выплат безработным гражданам, выплату стипендий гражданам, обучающимся по направлению органов службы занятости, выплату досрочных пенсий в Смоленской области</t>
    </r>
  </si>
  <si>
    <t xml:space="preserve">2. </t>
  </si>
  <si>
    <r>
      <t xml:space="preserve"> из них: </t>
    </r>
    <r>
      <rPr>
        <b/>
        <sz val="12"/>
        <rFont val="Times New Roman"/>
        <family val="1"/>
      </rPr>
      <t xml:space="preserve">S2i - </t>
    </r>
    <r>
      <rPr>
        <sz val="12"/>
        <rFont val="Times New Roman"/>
        <family val="1"/>
      </rPr>
      <t xml:space="preserve">объем затрат на осуществление мероприятий по содействию занятости населения Смоленской области </t>
    </r>
  </si>
  <si>
    <r>
      <t xml:space="preserve">              Sczni </t>
    </r>
    <r>
      <rPr>
        <sz val="12"/>
        <rFont val="Times New Roman"/>
        <family val="1"/>
      </rPr>
      <t xml:space="preserve">- затраты государственных учреждений службы занятости населения Смоленской области на осуществление переданных полномочий </t>
    </r>
  </si>
  <si>
    <t xml:space="preserve">4. </t>
  </si>
  <si>
    <t xml:space="preserve">6. </t>
  </si>
  <si>
    <t>Средства областного бюджета:</t>
  </si>
  <si>
    <t>Объем затрат на осуществление социальных выплат безработным гражданам (выплата пособий по безработице, оказание материальной помощи), на возмещение затрат Пенсионному фонду Российской Федерации за выплаченные пенсии, назначенные безработным гражданам досрочно, социальные пособия на погребение и оказание услуг по погребению умерших неработавших пенсионеров, досрочно оформивших пенсию по предложению органов службы занятости (включая расходы на их доставку), а также на выплату стипендий гражданам, обучающимся по направлению органов службы занятости в Смоленской области определяется по формуле:</t>
  </si>
  <si>
    <r>
      <t xml:space="preserve">Sli = Fopi х Isoc х (Rmini х Imini + Rsri x Isri + Rmaxi x Imaxi) x Psoc + Fopi x Ipens x Rpensi x Ppens + Fopi x Iprof x (Rstmini x Istmini + Rstsri x Istsri + Rstmaxi x Istmaxi) x Ppo + Rsbanki + Rsposti, </t>
    </r>
    <r>
      <rPr>
        <sz val="14"/>
        <rFont val="Times New Roman"/>
        <family val="1"/>
      </rPr>
      <t>где:</t>
    </r>
  </si>
  <si>
    <r>
      <t>I.</t>
    </r>
    <r>
      <rPr>
        <b/>
        <sz val="7"/>
        <rFont val="Times New Roman"/>
        <family val="1"/>
      </rPr>
      <t xml:space="preserve">     </t>
    </r>
    <r>
      <rPr>
        <b/>
        <sz val="14"/>
        <rFont val="Times New Roman"/>
        <family val="1"/>
      </rPr>
      <t>Осуществление социальных выплат</t>
    </r>
  </si>
  <si>
    <t>Средняя стипендия</t>
  </si>
  <si>
    <r>
      <t xml:space="preserve">S2i = Svrtri + Sngi + Sinfi + Ssai + Ssmi + Sprofi + Sprori + Sspi, </t>
    </r>
    <r>
      <rPr>
        <sz val="14"/>
        <rFont val="Times New Roman"/>
        <family val="1"/>
      </rPr>
      <t>где:</t>
    </r>
  </si>
  <si>
    <r>
      <t xml:space="preserve">Итого объем средств по </t>
    </r>
    <r>
      <rPr>
        <b/>
        <sz val="14"/>
        <rFont val="Times New Roman"/>
        <family val="1"/>
      </rPr>
      <t>ст 226</t>
    </r>
    <r>
      <rPr>
        <sz val="12"/>
        <rFont val="Times New Roman"/>
        <family val="1"/>
      </rPr>
      <t>,</t>
    </r>
    <r>
      <rPr>
        <sz val="14"/>
        <rFont val="Times New Roman"/>
        <family val="1"/>
      </rPr>
      <t xml:space="preserve"> Sinfi</t>
    </r>
  </si>
  <si>
    <t xml:space="preserve">                               ст 340</t>
  </si>
  <si>
    <r>
      <t xml:space="preserve">Rsa - </t>
    </r>
    <r>
      <rPr>
        <sz val="12"/>
        <rFont val="Times New Roman"/>
        <family val="1"/>
      </rPr>
      <t>норматив затрат на социальную адаптацию безработных граждан на рынке труда на одного безработного гражданина, зарегистрированного в органах службы занятости, в целом по Смоленской области; Rsa = Nsafakt, где</t>
    </r>
  </si>
  <si>
    <t xml:space="preserve">      Nsafakt - фактические затраты в отчетном финансовом году на социальную адаптацию безработных граждан на рынке труда на одного безработного гражданина в среднем по Смоленской области с учетом индексации*.</t>
  </si>
  <si>
    <r>
      <t>Isa</t>
    </r>
    <r>
      <rPr>
        <sz val="12"/>
        <rFont val="Times New Roman"/>
        <family val="1"/>
      </rPr>
      <t xml:space="preserve"> - норматив обеспеченности государственными услугами в части социальной адаптации безработных граждан на рынке труда в целом по Смоленской области, Isa = Fsa / Fo, где</t>
    </r>
  </si>
  <si>
    <t xml:space="preserve">     Fsa - численность безработных граждан, принимавших участие в мероприятиях по социальной адаптации, в отчетном финансовом году в целом по Смоленской области;</t>
  </si>
  <si>
    <r>
      <t>Rsm</t>
    </r>
    <r>
      <rPr>
        <sz val="12"/>
        <rFont val="Times New Roman"/>
        <family val="1"/>
      </rPr>
      <t xml:space="preserve"> - норматив затрат на содействие самозанятости одного безработного гражданина, зарегистрированного в органах службы занятости, в целом по Смоленской области; Rsm = Nsmfakt, где</t>
    </r>
  </si>
  <si>
    <t xml:space="preserve">      Nsmfakt - фактические затраты в отчетном финансовом году на содействие самозанятости на одного безработного гражданина в среднем по Смоленской области с учетом индексации*.</t>
  </si>
  <si>
    <r>
      <t>Ism</t>
    </r>
    <r>
      <rPr>
        <sz val="12"/>
        <rFont val="Times New Roman"/>
        <family val="1"/>
      </rPr>
      <t xml:space="preserve"> - норматив обеспеченности государственными услугами в части содействия самозанятости безработных граждан в целом по Смоленской области, Ism = Fsm / Fo, где</t>
    </r>
  </si>
  <si>
    <t xml:space="preserve">    Fsm - численность безработных граждан, принимавших участие в мероприятиях содействия самозанятости, в отчетном финансовом году в целом по Смоленской области;</t>
  </si>
  <si>
    <r>
      <t xml:space="preserve">Fpaki - </t>
    </r>
    <r>
      <rPr>
        <sz val="12"/>
        <rFont val="Times New Roman"/>
        <family val="1"/>
      </rPr>
      <t>общая численность экономически активного населения в очередном финансовом году в Смоленской области;</t>
    </r>
  </si>
  <si>
    <t>Объем затрат на организацию  информирования о положении на рынке труда, определяется по формуле:</t>
  </si>
  <si>
    <r>
      <t xml:space="preserve">Ssai = Rsa x Fopi x Isa, </t>
    </r>
    <r>
      <rPr>
        <sz val="14"/>
        <rFont val="Times New Roman"/>
        <family val="1"/>
      </rPr>
      <t>где:</t>
    </r>
  </si>
  <si>
    <r>
      <t>Итого объем средств (тыс. руб.),</t>
    </r>
    <r>
      <rPr>
        <sz val="14"/>
        <rFont val="Times New Roman"/>
        <family val="1"/>
      </rPr>
      <t xml:space="preserve"> Ssai</t>
    </r>
  </si>
  <si>
    <r>
      <t xml:space="preserve">Fopi </t>
    </r>
    <r>
      <rPr>
        <sz val="12"/>
        <rFont val="Times New Roman"/>
        <family val="1"/>
      </rPr>
      <t>- среднемесячная численность безработных граждан, зарегистрированных в органах службы занятости, в очередном финансовом году в  Смоленской области;</t>
    </r>
  </si>
  <si>
    <r>
      <t xml:space="preserve">Ssmi = Rsm x Fopi x Ism, </t>
    </r>
    <r>
      <rPr>
        <sz val="14"/>
        <rFont val="Times New Roman"/>
        <family val="1"/>
      </rPr>
      <t>где:</t>
    </r>
  </si>
  <si>
    <t>Объем затрат на социальную адаптацию безработных граждан на рынке труда определяется по формуле:</t>
  </si>
  <si>
    <r>
      <t xml:space="preserve">Sprofi = Rprof x Fopi x Iprof, </t>
    </r>
    <r>
      <rPr>
        <sz val="14"/>
        <rFont val="Times New Roman"/>
        <family val="1"/>
      </rPr>
      <t>где:</t>
    </r>
  </si>
  <si>
    <t>Объем затрат на организацию  содействия самозанятости безработных граждан определяется по формуле:</t>
  </si>
  <si>
    <t>Объем затрат на организацию профессиональной ориентации граждан определяется по формуле:</t>
  </si>
  <si>
    <t>Объем затрат на психологическую поддержку граждан определяется по формуле:</t>
  </si>
  <si>
    <r>
      <t xml:space="preserve">Sprori = Rpror x Fgpi x Ipror, </t>
    </r>
    <r>
      <rPr>
        <sz val="14"/>
        <rFont val="Times New Roman"/>
        <family val="1"/>
      </rPr>
      <t>где:</t>
    </r>
  </si>
  <si>
    <t xml:space="preserve">     Fak - общая численность экономически активного населения в отчетном финансовом году в целом по Смоленской области</t>
  </si>
  <si>
    <t xml:space="preserve">     Finfu - фактическая численность граждан, принимавших участие в указанных мероприятиях, в отчетном финансовом году в целом по Смоленской области;</t>
  </si>
  <si>
    <t xml:space="preserve">     Fo - среднемесячная численность безработных граждан, зарегистрированных в органах службы занятости, в отчетном финансовом году в целом по Смоленской области.</t>
  </si>
  <si>
    <t xml:space="preserve">    Fprof - численность безработных граждан,  принимавших участие в мероприятиях по психологической поддержке, в отчетном финансовом году в целом по Смоленской области;</t>
  </si>
  <si>
    <r>
      <t>Iprof</t>
    </r>
    <r>
      <rPr>
        <sz val="12"/>
        <rFont val="Times New Roman"/>
        <family val="1"/>
      </rPr>
      <t xml:space="preserve"> - норматив обеспеченности государственными услугами в части психологической поддержки безработных граждан в целом по Смоленской области, Iprof = Fprof /Fo, где</t>
    </r>
  </si>
  <si>
    <t>3.     Затраты органов службы занятостив Смоленской области на осуществление переданных полномочий  в 2012 году</t>
  </si>
  <si>
    <t>2.11.    Организация профессиональной подготовки, переподготовки и повышения квалификации безработных граждан</t>
  </si>
  <si>
    <t>Объем затрат на организацию профессиональной подготовки, переподготовки и повышения квалификации безработных граждан определяется по формуле:</t>
  </si>
  <si>
    <r>
      <t>Iprof</t>
    </r>
    <r>
      <rPr>
        <sz val="12"/>
        <rFont val="Times New Roman"/>
        <family val="1"/>
      </rPr>
      <t xml:space="preserve"> - норматив обеспеченности государственными услугами в части организации профессиональной подготовки, переподготовки и повышения квалификации безработных граждан в целом по Смоленской области, Iprof = Fprof /Fo, где</t>
    </r>
  </si>
  <si>
    <t xml:space="preserve">    Fprof - численность безработных граждан,  принимавших участие в мероприятиях по организации профессиональной подготовки, переподготовки и повышения квалификации, в отчетном финансовом году в целом по Смоленской области;</t>
  </si>
  <si>
    <r>
      <t>Sprofi</t>
    </r>
    <r>
      <rPr>
        <sz val="14"/>
        <rFont val="Times New Roman"/>
        <family val="1"/>
      </rPr>
      <t xml:space="preserve"> - объем затрат на психологическую поддержку, организацию профессиональной подготовки, переподготовки и повышения квалификации безработных граждан в Смоленской области, в т.ч.</t>
    </r>
  </si>
  <si>
    <t xml:space="preserve">     на психологическую поддержку безработных граждан;</t>
  </si>
  <si>
    <t xml:space="preserve">   на организацию профессиональной подготовки, переподготовки и повышения квалификации безработных граждан.</t>
  </si>
  <si>
    <r>
      <t xml:space="preserve">Rprof </t>
    </r>
    <r>
      <rPr>
        <sz val="12"/>
        <rFont val="Times New Roman"/>
        <family val="1"/>
      </rPr>
      <t>- норматив затрат на психологическую поддержку безработных граждан в расчете на одного безработного гражданина за весь период обучения в целом по Смоленской области; Rprof = Nobfakt, где</t>
    </r>
  </si>
  <si>
    <r>
      <t xml:space="preserve">Rpror </t>
    </r>
    <r>
      <rPr>
        <sz val="12"/>
        <rFont val="Times New Roman"/>
        <family val="1"/>
      </rPr>
      <t>- норматив затрат на организацию профессиональной ориентации граждан в расчете на одного гражданина в целом по Смоленской области; Rpror = Norfakt, где</t>
    </r>
  </si>
  <si>
    <t xml:space="preserve">      Norfakt - фактические затраты в отчетном финансовом году на организацию профессиональной ориентации на одного гражданина в среднем по Смоленской области с учетом индексации*;</t>
  </si>
  <si>
    <r>
      <t xml:space="preserve">Ipror </t>
    </r>
    <r>
      <rPr>
        <sz val="12"/>
        <rFont val="Times New Roman"/>
        <family val="1"/>
      </rPr>
      <t>- норматив обеспеченности государственными услугами в части организации профессиональной ориентации граждан в целом по Смоленской области, Ipror = Fpror / Fg, где</t>
    </r>
  </si>
  <si>
    <t xml:space="preserve">    Fpror - численность граждан, принимавших участие в мероприятиях по профессиональной ориентации, в отчетном финансовом году в целом по Смоленской области;</t>
  </si>
  <si>
    <t xml:space="preserve">     Fg - численность граждан, обратившихся в органы службы занятости в поиске подходящей работы, в отчетном финансовом году в целом по Смоленской области.</t>
  </si>
  <si>
    <r>
      <t xml:space="preserve">Rprof </t>
    </r>
    <r>
      <rPr>
        <sz val="12"/>
        <rFont val="Times New Roman"/>
        <family val="1"/>
      </rPr>
      <t>- норматив затрат на  организацию профессиональной подготовки, переподготовки и повышения квалификации безработных граждан в расчете на одного безработного гражданина за весь период обучения в целом по Смоленской области; Rprof = Nobfakt, где</t>
    </r>
  </si>
  <si>
    <t>тыс.руб.</t>
  </si>
  <si>
    <t xml:space="preserve">ВСЕГО </t>
  </si>
  <si>
    <r>
      <t xml:space="preserve">Итого </t>
    </r>
    <r>
      <rPr>
        <sz val="14"/>
        <rFont val="Times New Roman"/>
        <family val="1"/>
      </rPr>
      <t xml:space="preserve">по: </t>
    </r>
    <r>
      <rPr>
        <b/>
        <sz val="14"/>
        <rFont val="Times New Roman"/>
        <family val="1"/>
      </rPr>
      <t>ст 290</t>
    </r>
  </si>
  <si>
    <t xml:space="preserve">              ст 226</t>
  </si>
  <si>
    <t xml:space="preserve">              ст 340</t>
  </si>
  <si>
    <t xml:space="preserve">Итого объем средств (тыс. руб.), Svrtri </t>
  </si>
  <si>
    <t xml:space="preserve">              ст 310</t>
  </si>
  <si>
    <r>
      <t>Итого объем средств ,</t>
    </r>
    <r>
      <rPr>
        <sz val="14"/>
        <rFont val="Times New Roman"/>
        <family val="1"/>
      </rPr>
      <t xml:space="preserve"> Sngi </t>
    </r>
  </si>
  <si>
    <r>
      <t>Итого объем средств (тыс. руб.),</t>
    </r>
    <r>
      <rPr>
        <sz val="14"/>
        <rFont val="Times New Roman"/>
        <family val="1"/>
      </rPr>
      <t xml:space="preserve"> Sinfi,</t>
    </r>
    <r>
      <rPr>
        <b/>
        <sz val="14"/>
        <rFont val="Times New Roman"/>
        <family val="1"/>
      </rPr>
      <t xml:space="preserve"> в т.ч.:</t>
    </r>
  </si>
  <si>
    <r>
      <t>Итого объем средств ,</t>
    </r>
    <r>
      <rPr>
        <sz val="14"/>
        <rFont val="Times New Roman"/>
        <family val="1"/>
      </rPr>
      <t xml:space="preserve"> Ssai, </t>
    </r>
    <r>
      <rPr>
        <b/>
        <sz val="14"/>
        <rFont val="Times New Roman"/>
        <family val="1"/>
      </rPr>
      <t>в т.ч.:</t>
    </r>
  </si>
  <si>
    <r>
      <t>Итого объем средств,</t>
    </r>
    <r>
      <rPr>
        <sz val="14"/>
        <rFont val="Times New Roman"/>
        <family val="1"/>
      </rPr>
      <t xml:space="preserve"> Ssai, в т.ч.:</t>
    </r>
  </si>
  <si>
    <t xml:space="preserve">       ст 222</t>
  </si>
  <si>
    <t xml:space="preserve">       ст 226</t>
  </si>
  <si>
    <t xml:space="preserve">       ст 290</t>
  </si>
  <si>
    <t xml:space="preserve">                              ст 340</t>
  </si>
  <si>
    <t>ВСЕГО  объем средств , Ssai</t>
  </si>
  <si>
    <r>
      <t>Fgpi</t>
    </r>
    <r>
      <rPr>
        <sz val="12"/>
        <rFont val="Times New Roman"/>
        <family val="1"/>
      </rPr>
      <t xml:space="preserve"> - численность граждан, обратившихся в органы службы занятости в поиске подходящей работы, в очередном финансовом году в  Смоленской области;</t>
    </r>
  </si>
  <si>
    <r>
      <t xml:space="preserve">Sspi = Rspi x Isp x Fi + Rsp banki, </t>
    </r>
    <r>
      <rPr>
        <sz val="14"/>
        <rFont val="Times New Roman"/>
        <family val="1"/>
      </rPr>
      <t>где:</t>
    </r>
  </si>
  <si>
    <t>Финансово-экономическое обоснование</t>
  </si>
  <si>
    <t>1.</t>
  </si>
  <si>
    <t>2.</t>
  </si>
  <si>
    <t>3.</t>
  </si>
  <si>
    <t>4.</t>
  </si>
  <si>
    <t>5.</t>
  </si>
  <si>
    <t>6.</t>
  </si>
  <si>
    <r>
      <t>Ipens</t>
    </r>
    <r>
      <rPr>
        <sz val="12"/>
        <rFont val="Times New Roman"/>
        <family val="1"/>
      </rPr>
      <t xml:space="preserve"> - норматив обеспеченности в части выдачи органами службы занятости безработным гражданам предложений о досрочном назначении пенсии в целом по Российской Федерации; 
Ipens = Fpens/Fop, где</t>
    </r>
  </si>
  <si>
    <t xml:space="preserve">                                                                                                                      </t>
  </si>
  <si>
    <t xml:space="preserve">                                                                                                                         </t>
  </si>
  <si>
    <t>№ п/п</t>
  </si>
  <si>
    <t>Наименование показателя</t>
  </si>
  <si>
    <t>Единица измерения</t>
  </si>
  <si>
    <t>Значение</t>
  </si>
  <si>
    <t>руб.</t>
  </si>
  <si>
    <t>чел.</t>
  </si>
  <si>
    <t>7.</t>
  </si>
  <si>
    <t>тыс. руб.</t>
  </si>
  <si>
    <r>
      <t xml:space="preserve">Итого объем средств, </t>
    </r>
    <r>
      <rPr>
        <sz val="14"/>
        <rFont val="Times New Roman"/>
        <family val="1"/>
      </rPr>
      <t>Sli</t>
    </r>
  </si>
  <si>
    <t>Объем затрат на осуществление социальных выплат безработным гражданам определяются в расчете на одного безработного гражданина, зарегистрированного в органах службы занятости, исходя из  категорий, к которым относится безработный, определяется по формуле:</t>
  </si>
  <si>
    <r>
      <t xml:space="preserve"> Fopi х Isoc х (Rmini х Imini + Rsri x Isri + Rmaxi x Imaxi) x Psoc, </t>
    </r>
    <r>
      <rPr>
        <sz val="14"/>
        <rFont val="Times New Roman"/>
        <family val="1"/>
      </rPr>
      <t>где:</t>
    </r>
  </si>
  <si>
    <t>Итого объем средств</t>
  </si>
  <si>
    <t>Объем затрат на осуществление  затрат на выплату стипендии  гражданинам, обучающемся по направлению органов службы занятости определяется по формуле:</t>
  </si>
  <si>
    <r>
      <t xml:space="preserve">Fopi </t>
    </r>
    <r>
      <rPr>
        <sz val="12"/>
        <rFont val="Times New Roman"/>
        <family val="1"/>
      </rPr>
      <t>- среднемесячная численность безработных граждан, зарегистрированных в органах службы занятости, в очередном финансовом году в Смоленской области;</t>
    </r>
  </si>
  <si>
    <r>
      <t xml:space="preserve">Istmini </t>
    </r>
    <r>
      <rPr>
        <sz val="12"/>
        <rFont val="Times New Roman"/>
        <family val="1"/>
      </rPr>
      <t>- удельный вес получателей стипендии в размере минимального пособия по безработице в очередном финансовом году по отношению к общей численности получателей стипендии в период профессионального обучения по направлению органов службы занятости в Смоленской области;</t>
    </r>
  </si>
  <si>
    <r>
      <t>Istsri</t>
    </r>
    <r>
      <rPr>
        <sz val="12"/>
        <rFont val="Times New Roman"/>
        <family val="1"/>
      </rPr>
      <t xml:space="preserve"> - удельный вес получателей стипендии в интервале от минимального до максимального размеров пособия по безработице в очередном финансовом году по отношению к общей численности получателей стипендии в период профессионального обучения по направлению органов службы занятости в Смоленской области;</t>
    </r>
  </si>
  <si>
    <r>
      <t>Istmaxi</t>
    </r>
    <r>
      <rPr>
        <sz val="12"/>
        <rFont val="Times New Roman"/>
        <family val="1"/>
      </rPr>
      <t xml:space="preserve"> - удельный вес получателей стипендии в размере максимального пособия по безработице в очередном финансовом году по отношению к общей численности получателей стипендии в период профессионального обучения по направлению органов службы занятости в Смоленской области;</t>
    </r>
  </si>
  <si>
    <r>
      <t>Fopi x Iprof x (Rstmini x Istmini + Rstsri x Istsri + Rstmaxi x Istmaxi) x Ppo</t>
    </r>
    <r>
      <rPr>
        <sz val="14"/>
        <rFont val="Times New Roman"/>
        <family val="1"/>
      </rPr>
      <t>, где:</t>
    </r>
  </si>
  <si>
    <r>
      <t xml:space="preserve"> Fopi x Ipens x Rpensi x Ppens, </t>
    </r>
    <r>
      <rPr>
        <sz val="14"/>
        <rFont val="Times New Roman"/>
        <family val="1"/>
      </rPr>
      <t>где:</t>
    </r>
  </si>
  <si>
    <t>Объем затрат на возмещение затрат Пенсионному фонду Российской Федерации за выплаченные пенсии, назначенные безработным гражданам досрочно определяется по формуле:</t>
  </si>
  <si>
    <r>
      <t xml:space="preserve">Imini </t>
    </r>
    <r>
      <rPr>
        <sz val="12"/>
        <rFont val="Times New Roman"/>
        <family val="1"/>
      </rPr>
      <t>- удельный вес получателей пособия по безработице в минимальном размере в очередном финансовом году по отношению к общей численности получателей пособия по безработице в Смоленской области;</t>
    </r>
  </si>
  <si>
    <r>
      <t xml:space="preserve">Isri </t>
    </r>
    <r>
      <rPr>
        <sz val="12"/>
        <rFont val="Times New Roman"/>
        <family val="1"/>
      </rPr>
      <t>- удельный вес получателей пособия по безработице в интервале от минимального до максимального размеров в очередном финансовом году по отношению к общей численности получателей пособия по безработице в Смоленской области;</t>
    </r>
  </si>
  <si>
    <r>
      <t xml:space="preserve">Imaxi </t>
    </r>
    <r>
      <rPr>
        <sz val="12"/>
        <rFont val="Times New Roman"/>
        <family val="1"/>
      </rPr>
      <t>- удельный вес получателей пособия по безработице в максимальном размере в очередном финансовом году по отношению к общей численности получателей пособия по безработице в Смоленской области;</t>
    </r>
  </si>
  <si>
    <r>
      <t xml:space="preserve">Rpensi </t>
    </r>
    <r>
      <rPr>
        <sz val="12"/>
        <rFont val="Times New Roman"/>
        <family val="1"/>
      </rPr>
      <t>- средний размер трудовой пенсии по старости в очередном финансовом году в Смоленской области;</t>
    </r>
  </si>
  <si>
    <r>
      <t>1.1</t>
    </r>
    <r>
      <rPr>
        <b/>
        <sz val="7"/>
        <rFont val="Times New Roman"/>
        <family val="1"/>
      </rPr>
      <t xml:space="preserve">     </t>
    </r>
    <r>
      <rPr>
        <b/>
        <sz val="14"/>
        <rFont val="Times New Roman"/>
        <family val="1"/>
      </rPr>
      <t>Осуществление социальных выплат безработным гражданам</t>
    </r>
  </si>
  <si>
    <r>
      <t>1.2</t>
    </r>
    <r>
      <rPr>
        <b/>
        <sz val="7"/>
        <rFont val="Times New Roman"/>
        <family val="1"/>
      </rPr>
      <t xml:space="preserve">     </t>
    </r>
    <r>
      <rPr>
        <b/>
        <sz val="14"/>
        <rFont val="Times New Roman"/>
        <family val="1"/>
      </rPr>
      <t xml:space="preserve">Осуществление выплаты стипендии  гражданинам, обучающемся по направлению органов службы занятости </t>
    </r>
  </si>
  <si>
    <r>
      <t>1.3</t>
    </r>
    <r>
      <rPr>
        <b/>
        <sz val="7"/>
        <rFont val="Times New Roman"/>
        <family val="1"/>
      </rPr>
      <t xml:space="preserve">     </t>
    </r>
    <r>
      <rPr>
        <b/>
        <sz val="14"/>
        <rFont val="Times New Roman"/>
        <family val="1"/>
      </rPr>
      <t>Осуществление выплаты досрочной пенсии</t>
    </r>
  </si>
  <si>
    <r>
      <t>2.1.</t>
    </r>
    <r>
      <rPr>
        <b/>
        <sz val="7"/>
        <rFont val="Times New Roman"/>
        <family val="1"/>
      </rPr>
      <t xml:space="preserve">     </t>
    </r>
    <r>
      <rPr>
        <b/>
        <sz val="14"/>
        <rFont val="Times New Roman"/>
        <family val="1"/>
      </rPr>
      <t>Организация временного трудоустройства граждан, испытывающих трудности в поиске работы, признанных в установленном порядке безработными</t>
    </r>
  </si>
  <si>
    <r>
      <t>2.2.</t>
    </r>
    <r>
      <rPr>
        <b/>
        <sz val="7"/>
        <rFont val="Times New Roman"/>
        <family val="1"/>
      </rPr>
      <t xml:space="preserve">     </t>
    </r>
    <r>
      <rPr>
        <b/>
        <sz val="14"/>
        <rFont val="Times New Roman"/>
        <family val="1"/>
      </rPr>
      <t xml:space="preserve">Организация оплачиваемых общественных работ </t>
    </r>
  </si>
  <si>
    <r>
      <t>2.3.</t>
    </r>
    <r>
      <rPr>
        <b/>
        <sz val="7"/>
        <rFont val="Times New Roman"/>
        <family val="1"/>
      </rPr>
      <t xml:space="preserve">     </t>
    </r>
    <r>
      <rPr>
        <b/>
        <sz val="14"/>
        <rFont val="Times New Roman"/>
        <family val="1"/>
      </rPr>
      <t xml:space="preserve">Организация временного трудоустройства безработных граждан в возрасте от 18 до 20 лет из числа выпускников учреждений начального и среднего профессионального образования, ищущих работу впервыеработ </t>
    </r>
  </si>
</sst>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E+00"/>
    <numFmt numFmtId="169" formatCode="0.00000E+00"/>
    <numFmt numFmtId="170" formatCode="0.0000E+00"/>
    <numFmt numFmtId="171" formatCode="0.000E+00"/>
    <numFmt numFmtId="172" formatCode="0.0000000"/>
    <numFmt numFmtId="173" formatCode="0.000000"/>
    <numFmt numFmtId="174" formatCode="0.00000"/>
    <numFmt numFmtId="175" formatCode="0.0000"/>
    <numFmt numFmtId="176" formatCode="0.000"/>
    <numFmt numFmtId="177" formatCode="0.00000000"/>
    <numFmt numFmtId="178" formatCode="0.0"/>
    <numFmt numFmtId="179" formatCode="#,##0.000"/>
    <numFmt numFmtId="180" formatCode="#,##0.0"/>
    <numFmt numFmtId="181" formatCode="0.000000000"/>
    <numFmt numFmtId="182" formatCode="0.0000000000"/>
    <numFmt numFmtId="183" formatCode="#,##0.0000"/>
    <numFmt numFmtId="184" formatCode="#,##0.00000"/>
    <numFmt numFmtId="185" formatCode="#,##0.000000"/>
    <numFmt numFmtId="186" formatCode="#,##0.0000000"/>
  </numFmts>
  <fonts count="28">
    <font>
      <sz val="10"/>
      <name val="Arial Cyr"/>
      <family val="0"/>
    </font>
    <font>
      <sz val="12"/>
      <name val="Times New Roman"/>
      <family val="1"/>
    </font>
    <font>
      <b/>
      <sz val="12"/>
      <name val="Times New Roman"/>
      <family val="1"/>
    </font>
    <font>
      <b/>
      <sz val="16"/>
      <name val="Times New Roman"/>
      <family val="1"/>
    </font>
    <font>
      <sz val="14"/>
      <name val="Times New Roman"/>
      <family val="1"/>
    </font>
    <font>
      <b/>
      <sz val="14"/>
      <name val="Times New Roman"/>
      <family val="1"/>
    </font>
    <font>
      <b/>
      <sz val="7"/>
      <name val="Times New Roman"/>
      <family val="1"/>
    </font>
    <font>
      <b/>
      <vertAlign val="subscript"/>
      <sz val="14"/>
      <name val="Times New Roman"/>
      <family val="1"/>
    </font>
    <font>
      <b/>
      <vertAlign val="superscript"/>
      <sz val="14"/>
      <name val="Times New Roman"/>
      <family val="1"/>
    </font>
    <font>
      <vertAlign val="subscript"/>
      <sz val="14"/>
      <name val="Times New Roman"/>
      <family val="1"/>
    </font>
    <font>
      <sz val="8"/>
      <name val="Arial Cyr"/>
      <family val="0"/>
    </font>
    <font>
      <i/>
      <sz val="12"/>
      <name val="Times New Roman"/>
      <family val="1"/>
    </font>
    <font>
      <b/>
      <sz val="13"/>
      <name val="Times New Roman"/>
      <family val="1"/>
    </font>
    <font>
      <sz val="12"/>
      <color indexed="12"/>
      <name val="Times New Roman"/>
      <family val="1"/>
    </font>
    <font>
      <sz val="14"/>
      <name val="Arial Cyr"/>
      <family val="0"/>
    </font>
    <font>
      <b/>
      <i/>
      <sz val="12"/>
      <name val="Times New Roman"/>
      <family val="1"/>
    </font>
    <font>
      <b/>
      <sz val="12"/>
      <color indexed="12"/>
      <name val="Times New Roman"/>
      <family val="1"/>
    </font>
    <font>
      <b/>
      <sz val="14"/>
      <name val="Arial Cyr"/>
      <family val="0"/>
    </font>
    <font>
      <sz val="14"/>
      <color indexed="10"/>
      <name val="Arial Cyr"/>
      <family val="0"/>
    </font>
    <font>
      <u val="single"/>
      <sz val="10"/>
      <color indexed="12"/>
      <name val="Arial Cyr"/>
      <family val="0"/>
    </font>
    <font>
      <u val="single"/>
      <sz val="10"/>
      <color indexed="36"/>
      <name val="Arial Cyr"/>
      <family val="0"/>
    </font>
    <font>
      <sz val="12"/>
      <name val="Arial Cyr"/>
      <family val="0"/>
    </font>
    <font>
      <b/>
      <sz val="12"/>
      <name val="Arial Cyr"/>
      <family val="0"/>
    </font>
    <font>
      <sz val="10"/>
      <name val="Helv"/>
      <family val="0"/>
    </font>
    <font>
      <b/>
      <i/>
      <sz val="16"/>
      <name val="Times New Roman"/>
      <family val="1"/>
    </font>
    <font>
      <i/>
      <sz val="12"/>
      <name val="Arial Cyr"/>
      <family val="0"/>
    </font>
    <font>
      <sz val="12"/>
      <color indexed="10"/>
      <name val="Times New Roman"/>
      <family val="1"/>
    </font>
    <font>
      <b/>
      <sz val="12"/>
      <color indexed="10"/>
      <name val="Times New Roman"/>
      <family val="1"/>
    </font>
  </fonts>
  <fills count="3">
    <fill>
      <patternFill/>
    </fill>
    <fill>
      <patternFill patternType="gray125"/>
    </fill>
    <fill>
      <patternFill patternType="solid">
        <fgColor indexed="45"/>
        <bgColor indexed="64"/>
      </patternFill>
    </fill>
  </fills>
  <borders count="2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color indexed="63"/>
      </left>
      <right>
        <color indexed="63"/>
      </right>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color indexed="63"/>
      </right>
      <top style="thin"/>
      <bottom style="thin"/>
    </border>
    <border>
      <left style="medium"/>
      <right style="medium"/>
      <top style="medium"/>
      <bottom style="medium"/>
    </border>
    <border>
      <left>
        <color indexed="63"/>
      </left>
      <right>
        <color indexed="63"/>
      </right>
      <top style="thin"/>
      <bottom>
        <color indexed="63"/>
      </bottom>
    </border>
    <border>
      <left style="thin"/>
      <right style="thin"/>
      <top style="medium"/>
      <bottom>
        <color indexed="63"/>
      </bottom>
    </border>
    <border>
      <left>
        <color indexed="63"/>
      </left>
      <right style="thin"/>
      <top style="thin"/>
      <bottom>
        <color indexed="63"/>
      </bottom>
    </border>
    <border>
      <left>
        <color indexed="63"/>
      </left>
      <right style="thin"/>
      <top>
        <color indexed="63"/>
      </top>
      <bottom>
        <color indexed="63"/>
      </bottom>
    </border>
  </borders>
  <cellStyleXfs count="22">
    <xf numFmtId="0" fontId="2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5">
    <xf numFmtId="0" fontId="0" fillId="0" borderId="0" xfId="0" applyAlignment="1">
      <alignment/>
    </xf>
    <xf numFmtId="0" fontId="4" fillId="0" borderId="0" xfId="0" applyFont="1" applyAlignment="1">
      <alignment horizontal="justify"/>
    </xf>
    <xf numFmtId="0" fontId="4" fillId="0" borderId="0" xfId="0" applyFont="1" applyAlignment="1">
      <alignment/>
    </xf>
    <xf numFmtId="0" fontId="5" fillId="0" borderId="0" xfId="0" applyFont="1" applyAlignment="1">
      <alignment horizontal="center"/>
    </xf>
    <xf numFmtId="0" fontId="4" fillId="0" borderId="0" xfId="0" applyFont="1" applyAlignment="1">
      <alignment horizontal="center"/>
    </xf>
    <xf numFmtId="0" fontId="1" fillId="0" borderId="1" xfId="0" applyFont="1" applyBorder="1" applyAlignment="1">
      <alignment horizontal="justify" vertical="top" wrapText="1"/>
    </xf>
    <xf numFmtId="0" fontId="1"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0" xfId="0" applyFont="1" applyAlignment="1">
      <alignment/>
    </xf>
    <xf numFmtId="0" fontId="8" fillId="0" borderId="0" xfId="0" applyFont="1" applyAlignment="1">
      <alignment/>
    </xf>
    <xf numFmtId="0" fontId="9" fillId="0" borderId="0" xfId="0" applyFont="1" applyAlignment="1">
      <alignment/>
    </xf>
    <xf numFmtId="0" fontId="2" fillId="0" borderId="1" xfId="0" applyFont="1" applyBorder="1" applyAlignment="1">
      <alignment horizontal="center" vertic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2" fillId="0" borderId="1" xfId="0" applyFont="1" applyBorder="1" applyAlignment="1">
      <alignment horizontal="justify" vertical="top" wrapText="1"/>
    </xf>
    <xf numFmtId="0" fontId="2" fillId="0" borderId="1" xfId="0" applyFont="1" applyFill="1" applyBorder="1" applyAlignment="1">
      <alignment horizontal="justify" vertical="top" wrapText="1"/>
    </xf>
    <xf numFmtId="0" fontId="1" fillId="0" borderId="1" xfId="0" applyFont="1" applyFill="1" applyBorder="1" applyAlignment="1">
      <alignment horizontal="justify" vertical="top" wrapText="1"/>
    </xf>
    <xf numFmtId="0" fontId="5" fillId="0" borderId="1" xfId="0" applyFont="1" applyBorder="1" applyAlignment="1">
      <alignment horizontal="justify"/>
    </xf>
    <xf numFmtId="0" fontId="1" fillId="0" borderId="1" xfId="0" applyFont="1" applyFill="1" applyBorder="1" applyAlignment="1">
      <alignment horizontal="center" vertical="top" wrapText="1"/>
    </xf>
    <xf numFmtId="0" fontId="5" fillId="0" borderId="1" xfId="0" applyFont="1" applyBorder="1" applyAlignment="1">
      <alignment vertical="top" wrapText="1"/>
    </xf>
    <xf numFmtId="0" fontId="11" fillId="0" borderId="1" xfId="0" applyFont="1" applyBorder="1" applyAlignment="1">
      <alignment horizontal="justify" vertical="top" wrapText="1"/>
    </xf>
    <xf numFmtId="0" fontId="2" fillId="0" borderId="1" xfId="0" applyFont="1" applyBorder="1" applyAlignment="1">
      <alignment horizontal="left" vertical="top" wrapText="1"/>
    </xf>
    <xf numFmtId="0" fontId="0" fillId="0" borderId="1" xfId="0" applyBorder="1" applyAlignment="1">
      <alignment horizontal="center"/>
    </xf>
    <xf numFmtId="4" fontId="1" fillId="0" borderId="1" xfId="0" applyNumberFormat="1" applyFont="1" applyBorder="1" applyAlignment="1">
      <alignment horizontal="center" vertical="top" wrapText="1"/>
    </xf>
    <xf numFmtId="4" fontId="2" fillId="0" borderId="1" xfId="0" applyNumberFormat="1" applyFont="1" applyBorder="1" applyAlignment="1">
      <alignment horizontal="center" vertical="top" wrapText="1"/>
    </xf>
    <xf numFmtId="3" fontId="1" fillId="0" borderId="1" xfId="0" applyNumberFormat="1" applyFont="1" applyBorder="1" applyAlignment="1">
      <alignment horizontal="center" vertical="top" wrapText="1"/>
    </xf>
    <xf numFmtId="0" fontId="1" fillId="0" borderId="1" xfId="0" applyFont="1" applyBorder="1" applyAlignment="1">
      <alignment horizontal="center"/>
    </xf>
    <xf numFmtId="0" fontId="2" fillId="0" borderId="1" xfId="0" applyFont="1" applyBorder="1" applyAlignment="1">
      <alignment horizontal="justify"/>
    </xf>
    <xf numFmtId="2" fontId="2" fillId="0" borderId="1" xfId="0" applyNumberFormat="1" applyFont="1" applyBorder="1" applyAlignment="1">
      <alignment horizontal="center" vertical="top" wrapText="1"/>
    </xf>
    <xf numFmtId="0" fontId="0" fillId="0" borderId="0" xfId="0" applyFill="1" applyAlignment="1">
      <alignment/>
    </xf>
    <xf numFmtId="0" fontId="1" fillId="0" borderId="4" xfId="0" applyFont="1" applyBorder="1" applyAlignment="1">
      <alignment horizontal="center" vertical="top" wrapText="1"/>
    </xf>
    <xf numFmtId="174" fontId="1" fillId="0" borderId="1" xfId="0" applyNumberFormat="1" applyFont="1" applyBorder="1" applyAlignment="1">
      <alignment horizontal="center" vertical="top" wrapText="1"/>
    </xf>
    <xf numFmtId="2" fontId="1" fillId="0" borderId="1" xfId="0" applyNumberFormat="1" applyFont="1" applyBorder="1" applyAlignment="1">
      <alignment horizontal="center" vertical="top" wrapText="1"/>
    </xf>
    <xf numFmtId="0" fontId="1" fillId="0" borderId="0" xfId="0" applyFont="1" applyAlignment="1">
      <alignment/>
    </xf>
    <xf numFmtId="0" fontId="0" fillId="0" borderId="0" xfId="0" applyAlignment="1">
      <alignment horizontal="left"/>
    </xf>
    <xf numFmtId="4" fontId="14" fillId="0" borderId="0" xfId="0" applyNumberFormat="1" applyFont="1" applyAlignment="1">
      <alignment horizontal="left"/>
    </xf>
    <xf numFmtId="0" fontId="14" fillId="0" borderId="0" xfId="0" applyFont="1" applyAlignment="1">
      <alignment horizontal="left"/>
    </xf>
    <xf numFmtId="2" fontId="14" fillId="0" borderId="0" xfId="0" applyNumberFormat="1" applyFont="1" applyAlignment="1">
      <alignment horizontal="left"/>
    </xf>
    <xf numFmtId="0" fontId="17" fillId="0" borderId="0" xfId="0" applyFont="1" applyAlignment="1">
      <alignment/>
    </xf>
    <xf numFmtId="178" fontId="1" fillId="0" borderId="1" xfId="0" applyNumberFormat="1" applyFont="1" applyBorder="1" applyAlignment="1">
      <alignment horizontal="center" vertical="top" wrapText="1"/>
    </xf>
    <xf numFmtId="0" fontId="2" fillId="0" borderId="3" xfId="0" applyFont="1" applyBorder="1" applyAlignment="1">
      <alignment vertical="top" wrapText="1"/>
    </xf>
    <xf numFmtId="4" fontId="2" fillId="0" borderId="3" xfId="0" applyNumberFormat="1" applyFont="1" applyBorder="1" applyAlignment="1">
      <alignment horizontal="center" vertical="top" wrapText="1"/>
    </xf>
    <xf numFmtId="0" fontId="1" fillId="0" borderId="5" xfId="0" applyFont="1" applyBorder="1" applyAlignment="1">
      <alignment horizontal="center" vertical="top" wrapText="1"/>
    </xf>
    <xf numFmtId="0" fontId="2" fillId="0" borderId="5" xfId="0" applyFont="1" applyBorder="1" applyAlignment="1">
      <alignment horizontal="justify" vertical="top" wrapText="1"/>
    </xf>
    <xf numFmtId="0" fontId="2" fillId="0" borderId="6" xfId="0" applyFont="1" applyBorder="1" applyAlignment="1">
      <alignment vertical="top" wrapText="1"/>
    </xf>
    <xf numFmtId="0" fontId="1" fillId="0" borderId="1" xfId="0" applyFont="1" applyBorder="1" applyAlignment="1">
      <alignment vertical="top" wrapText="1"/>
    </xf>
    <xf numFmtId="0" fontId="1" fillId="0" borderId="0" xfId="0" applyFont="1" applyBorder="1" applyAlignment="1">
      <alignment horizontal="center" vertical="top" wrapText="1"/>
    </xf>
    <xf numFmtId="0" fontId="5" fillId="0" borderId="1" xfId="0" applyFont="1" applyBorder="1" applyAlignment="1">
      <alignment horizontal="left" vertical="top" wrapText="1"/>
    </xf>
    <xf numFmtId="0" fontId="18" fillId="0" borderId="0" xfId="0" applyFont="1" applyAlignment="1">
      <alignment horizontal="left"/>
    </xf>
    <xf numFmtId="0" fontId="0" fillId="0" borderId="7" xfId="0" applyBorder="1" applyAlignment="1">
      <alignment horizontal="center"/>
    </xf>
    <xf numFmtId="4" fontId="13" fillId="0" borderId="8" xfId="0" applyNumberFormat="1" applyFont="1" applyBorder="1" applyAlignment="1">
      <alignment horizontal="center" vertical="top" wrapText="1"/>
    </xf>
    <xf numFmtId="0" fontId="0" fillId="0" borderId="9" xfId="0" applyBorder="1" applyAlignment="1">
      <alignment horizontal="center"/>
    </xf>
    <xf numFmtId="0" fontId="5" fillId="0" borderId="5" xfId="0" applyFont="1" applyBorder="1" applyAlignment="1">
      <alignment horizontal="justify"/>
    </xf>
    <xf numFmtId="0" fontId="14" fillId="0" borderId="10" xfId="0" applyFont="1" applyBorder="1" applyAlignment="1">
      <alignment horizontal="left"/>
    </xf>
    <xf numFmtId="0" fontId="0" fillId="0" borderId="11" xfId="0" applyBorder="1" applyAlignment="1">
      <alignment horizontal="center"/>
    </xf>
    <xf numFmtId="0" fontId="5" fillId="0" borderId="6" xfId="0" applyFont="1" applyBorder="1" applyAlignment="1">
      <alignment horizontal="justify"/>
    </xf>
    <xf numFmtId="0" fontId="1" fillId="0" borderId="6" xfId="0" applyFont="1" applyBorder="1" applyAlignment="1">
      <alignment horizontal="center" vertical="top" wrapText="1"/>
    </xf>
    <xf numFmtId="4" fontId="1" fillId="0" borderId="12" xfId="0" applyNumberFormat="1" applyFont="1" applyBorder="1" applyAlignment="1">
      <alignment horizontal="center" vertical="top" wrapText="1"/>
    </xf>
    <xf numFmtId="4" fontId="1" fillId="0" borderId="13" xfId="0" applyNumberFormat="1" applyFont="1" applyBorder="1" applyAlignment="1">
      <alignment horizontal="center" vertical="top"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4" fontId="1" fillId="0" borderId="8" xfId="0" applyNumberFormat="1" applyFont="1" applyBorder="1" applyAlignment="1">
      <alignment horizontal="center" vertical="top" wrapText="1"/>
    </xf>
    <xf numFmtId="4" fontId="13" fillId="0" borderId="12" xfId="0" applyNumberFormat="1" applyFont="1" applyBorder="1" applyAlignment="1">
      <alignment horizontal="center" vertical="top" wrapText="1"/>
    </xf>
    <xf numFmtId="0" fontId="1" fillId="0" borderId="9" xfId="0" applyFont="1" applyBorder="1" applyAlignment="1">
      <alignment horizontal="center" vertical="top" wrapText="1"/>
    </xf>
    <xf numFmtId="0" fontId="5" fillId="0" borderId="5" xfId="0" applyFont="1" applyBorder="1" applyAlignment="1">
      <alignment vertical="top" wrapText="1"/>
    </xf>
    <xf numFmtId="0" fontId="2" fillId="0" borderId="5" xfId="0" applyFont="1" applyBorder="1" applyAlignment="1">
      <alignment horizontal="center" vertical="top" wrapText="1"/>
    </xf>
    <xf numFmtId="4" fontId="2" fillId="0" borderId="13" xfId="0" applyNumberFormat="1" applyFont="1" applyBorder="1" applyAlignment="1">
      <alignment horizontal="center" vertical="top" wrapText="1"/>
    </xf>
    <xf numFmtId="3" fontId="2" fillId="0" borderId="1" xfId="0" applyNumberFormat="1" applyFont="1" applyBorder="1" applyAlignment="1">
      <alignment horizontal="center" vertical="top" wrapText="1"/>
    </xf>
    <xf numFmtId="0" fontId="23" fillId="0" borderId="0" xfId="0" applyAlignment="1">
      <alignment/>
    </xf>
    <xf numFmtId="0" fontId="1" fillId="0" borderId="4" xfId="0" applyFont="1" applyFill="1" applyBorder="1" applyAlignment="1">
      <alignment horizontal="center" vertical="top" wrapText="1"/>
    </xf>
    <xf numFmtId="4" fontId="14" fillId="0" borderId="0" xfId="0" applyNumberFormat="1" applyFont="1" applyAlignment="1">
      <alignment/>
    </xf>
    <xf numFmtId="0" fontId="0" fillId="0" borderId="0" xfId="0" applyBorder="1" applyAlignment="1">
      <alignment/>
    </xf>
    <xf numFmtId="2" fontId="2" fillId="0" borderId="0" xfId="0" applyNumberFormat="1" applyFont="1" applyBorder="1" applyAlignment="1">
      <alignment horizontal="center" vertical="top" wrapText="1"/>
    </xf>
    <xf numFmtId="4" fontId="2" fillId="0" borderId="0" xfId="0" applyNumberFormat="1" applyFont="1" applyBorder="1" applyAlignment="1">
      <alignment horizontal="center" vertical="top" wrapText="1"/>
    </xf>
    <xf numFmtId="0" fontId="22" fillId="0" borderId="1" xfId="0" applyFont="1" applyBorder="1" applyAlignment="1">
      <alignment/>
    </xf>
    <xf numFmtId="2" fontId="0" fillId="0" borderId="0" xfId="0" applyNumberFormat="1" applyAlignment="1">
      <alignment/>
    </xf>
    <xf numFmtId="0" fontId="1" fillId="0" borderId="0" xfId="0" applyFont="1" applyFill="1" applyBorder="1" applyAlignment="1">
      <alignment horizontal="center" vertical="top" wrapText="1"/>
    </xf>
    <xf numFmtId="174" fontId="1" fillId="0" borderId="0" xfId="0" applyNumberFormat="1" applyFont="1" applyBorder="1" applyAlignment="1">
      <alignment horizontal="center" vertical="top" wrapText="1"/>
    </xf>
    <xf numFmtId="0" fontId="2" fillId="0" borderId="0" xfId="0" applyFont="1" applyBorder="1" applyAlignment="1">
      <alignment horizontal="center" vertical="top" wrapText="1"/>
    </xf>
    <xf numFmtId="2" fontId="1" fillId="0" borderId="0" xfId="0" applyNumberFormat="1" applyFont="1" applyBorder="1" applyAlignment="1">
      <alignment horizontal="center" vertical="top" wrapText="1"/>
    </xf>
    <xf numFmtId="4" fontId="2" fillId="0" borderId="14" xfId="0" applyNumberFormat="1" applyFont="1" applyBorder="1" applyAlignment="1">
      <alignment horizontal="center" vertical="top" wrapText="1"/>
    </xf>
    <xf numFmtId="0" fontId="0" fillId="0" borderId="0" xfId="0" applyBorder="1" applyAlignment="1">
      <alignment horizontal="center"/>
    </xf>
    <xf numFmtId="0" fontId="2" fillId="0" borderId="0" xfId="0" applyFont="1" applyFill="1" applyBorder="1" applyAlignment="1">
      <alignment horizontal="center" vertical="center" wrapText="1"/>
    </xf>
    <xf numFmtId="0" fontId="21" fillId="0" borderId="0" xfId="0" applyFont="1" applyBorder="1" applyAlignment="1">
      <alignment vertical="top"/>
    </xf>
    <xf numFmtId="4" fontId="21" fillId="0" borderId="0" xfId="0" applyNumberFormat="1" applyFont="1" applyBorder="1" applyAlignment="1">
      <alignment horizontal="center" vertical="top"/>
    </xf>
    <xf numFmtId="0" fontId="22" fillId="0" borderId="0" xfId="0" applyFont="1" applyBorder="1" applyAlignment="1">
      <alignment vertical="top"/>
    </xf>
    <xf numFmtId="4" fontId="22" fillId="0" borderId="0" xfId="0" applyNumberFormat="1" applyFont="1" applyBorder="1" applyAlignment="1">
      <alignment horizontal="center" vertical="top"/>
    </xf>
    <xf numFmtId="0" fontId="21" fillId="0" borderId="0" xfId="0" applyFont="1" applyAlignment="1">
      <alignment/>
    </xf>
    <xf numFmtId="178" fontId="21" fillId="0" borderId="0" xfId="0" applyNumberFormat="1" applyFont="1" applyAlignment="1">
      <alignment horizontal="center"/>
    </xf>
    <xf numFmtId="2" fontId="1" fillId="0" borderId="1" xfId="0" applyNumberFormat="1" applyFont="1" applyFill="1" applyBorder="1" applyAlignment="1">
      <alignment horizontal="center" vertical="top" wrapText="1"/>
    </xf>
    <xf numFmtId="4" fontId="21" fillId="0" borderId="0" xfId="0" applyNumberFormat="1" applyFont="1" applyAlignment="1">
      <alignment horizontal="center"/>
    </xf>
    <xf numFmtId="0" fontId="2" fillId="0" borderId="0" xfId="0" applyFont="1" applyBorder="1" applyAlignment="1">
      <alignment vertical="top" wrapText="1"/>
    </xf>
    <xf numFmtId="4" fontId="15" fillId="0" borderId="0" xfId="0" applyNumberFormat="1" applyFont="1" applyBorder="1" applyAlignment="1">
      <alignment horizontal="center" vertical="top" wrapText="1"/>
    </xf>
    <xf numFmtId="4" fontId="11" fillId="0" borderId="0" xfId="0" applyNumberFormat="1" applyFont="1" applyBorder="1" applyAlignment="1">
      <alignment horizontal="center" vertical="top" wrapText="1"/>
    </xf>
    <xf numFmtId="3" fontId="1" fillId="0" borderId="0" xfId="0" applyNumberFormat="1" applyFont="1" applyBorder="1" applyAlignment="1">
      <alignment horizontal="center" vertical="top" wrapText="1"/>
    </xf>
    <xf numFmtId="3" fontId="2" fillId="0" borderId="0" xfId="0" applyNumberFormat="1" applyFont="1" applyBorder="1" applyAlignment="1">
      <alignment horizontal="center" vertical="top" wrapText="1"/>
    </xf>
    <xf numFmtId="4" fontId="1" fillId="0" borderId="0" xfId="0" applyNumberFormat="1" applyFont="1" applyBorder="1" applyAlignment="1">
      <alignment horizontal="center" vertical="top" wrapText="1"/>
    </xf>
    <xf numFmtId="0" fontId="23" fillId="2" borderId="15" xfId="0" applyFill="1" applyBorder="1" applyAlignment="1">
      <alignment/>
    </xf>
    <xf numFmtId="0" fontId="25" fillId="0" borderId="0" xfId="0" applyFont="1" applyAlignment="1">
      <alignment vertical="center"/>
    </xf>
    <xf numFmtId="3" fontId="1" fillId="2" borderId="8" xfId="0" applyNumberFormat="1" applyFont="1" applyFill="1" applyBorder="1" applyAlignment="1">
      <alignment horizontal="center" vertical="top" wrapText="1"/>
    </xf>
    <xf numFmtId="4" fontId="15" fillId="2" borderId="1" xfId="0" applyNumberFormat="1" applyFont="1" applyFill="1" applyBorder="1" applyAlignment="1">
      <alignment horizontal="center" vertical="top" wrapText="1"/>
    </xf>
    <xf numFmtId="4" fontId="11" fillId="2"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4" fontId="16"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4" fontId="1" fillId="2" borderId="1" xfId="0" applyNumberFormat="1" applyFont="1" applyFill="1" applyBorder="1" applyAlignment="1">
      <alignment horizontal="center" vertical="top" wrapText="1"/>
    </xf>
    <xf numFmtId="4" fontId="2" fillId="0" borderId="3" xfId="0" applyNumberFormat="1" applyFont="1" applyFill="1" applyBorder="1" applyAlignment="1">
      <alignment horizontal="center" vertical="top" wrapText="1"/>
    </xf>
    <xf numFmtId="2" fontId="1" fillId="2" borderId="1" xfId="0" applyNumberFormat="1" applyFont="1" applyFill="1" applyBorder="1" applyAlignment="1">
      <alignment horizontal="center" vertical="top" wrapText="1"/>
    </xf>
    <xf numFmtId="178" fontId="1" fillId="2" borderId="1" xfId="0" applyNumberFormat="1" applyFont="1" applyFill="1" applyBorder="1" applyAlignment="1">
      <alignment horizontal="center" vertical="top" wrapText="1"/>
    </xf>
    <xf numFmtId="4" fontId="0" fillId="2" borderId="1" xfId="0" applyNumberFormat="1" applyFill="1" applyBorder="1" applyAlignment="1">
      <alignment horizontal="center"/>
    </xf>
    <xf numFmtId="2" fontId="26" fillId="0" borderId="1" xfId="0" applyNumberFormat="1" applyFont="1" applyBorder="1" applyAlignment="1">
      <alignment horizontal="center" vertical="top" wrapText="1"/>
    </xf>
    <xf numFmtId="0" fontId="26" fillId="2" borderId="1" xfId="0" applyFont="1" applyFill="1" applyBorder="1" applyAlignment="1">
      <alignment horizontal="center" vertical="top" wrapText="1"/>
    </xf>
    <xf numFmtId="4" fontId="27" fillId="0" borderId="1" xfId="0" applyNumberFormat="1" applyFont="1" applyBorder="1" applyAlignment="1">
      <alignment horizontal="center" vertical="top" wrapText="1"/>
    </xf>
    <xf numFmtId="2" fontId="26" fillId="2" borderId="1" xfId="0" applyNumberFormat="1" applyFont="1" applyFill="1" applyBorder="1" applyAlignment="1">
      <alignment horizontal="center" vertical="top" wrapText="1"/>
    </xf>
    <xf numFmtId="0" fontId="3" fillId="0" borderId="0" xfId="0" applyFont="1" applyAlignment="1">
      <alignment horizontal="center"/>
    </xf>
    <xf numFmtId="0" fontId="3" fillId="0" borderId="0" xfId="0" applyFont="1" applyAlignment="1">
      <alignment horizontal="center" wrapText="1"/>
    </xf>
    <xf numFmtId="0" fontId="24" fillId="0" borderId="0" xfId="0" applyFont="1" applyAlignment="1">
      <alignment horizontal="center"/>
    </xf>
    <xf numFmtId="0" fontId="5" fillId="0" borderId="0" xfId="0" applyFont="1" applyAlignment="1">
      <alignment horizontal="center" wrapText="1"/>
    </xf>
    <xf numFmtId="0" fontId="4" fillId="0" borderId="0" xfId="0" applyFont="1" applyAlignment="1">
      <alignment wrapText="1"/>
    </xf>
    <xf numFmtId="0" fontId="5" fillId="0" borderId="0" xfId="0" applyFont="1" applyFill="1" applyAlignment="1">
      <alignment horizontal="center" wrapText="1"/>
    </xf>
    <xf numFmtId="0" fontId="1" fillId="0" borderId="1" xfId="0" applyFont="1" applyBorder="1" applyAlignment="1">
      <alignment horizontal="center" vertical="top" wrapText="1"/>
    </xf>
    <xf numFmtId="0" fontId="5" fillId="0" borderId="0" xfId="0" applyFont="1" applyAlignment="1">
      <alignment horizontal="center"/>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0" fontId="4" fillId="0" borderId="0" xfId="0" applyFont="1" applyAlignment="1">
      <alignment horizontal="center" wrapText="1"/>
    </xf>
    <xf numFmtId="0" fontId="12" fillId="0" borderId="0" xfId="0" applyFont="1" applyAlignment="1">
      <alignment horizontal="center"/>
    </xf>
    <xf numFmtId="0" fontId="4" fillId="0" borderId="0" xfId="0" applyFont="1" applyAlignment="1">
      <alignment horizontal="left" wrapText="1"/>
    </xf>
    <xf numFmtId="0" fontId="1" fillId="0" borderId="16" xfId="0" applyFont="1" applyBorder="1" applyAlignment="1">
      <alignment horizontal="left"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0" fillId="0" borderId="1" xfId="0" applyBorder="1"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8"/>
  <sheetViews>
    <sheetView view="pageBreakPreview" zoomScaleSheetLayoutView="100" workbookViewId="0" topLeftCell="A1">
      <selection activeCell="A3" sqref="A3:D3"/>
    </sheetView>
  </sheetViews>
  <sheetFormatPr defaultColWidth="9.00390625" defaultRowHeight="12.75"/>
  <cols>
    <col min="1" max="1" width="4.25390625" style="0" customWidth="1"/>
    <col min="2" max="2" width="95.125" style="0" customWidth="1"/>
    <col min="3" max="3" width="12.875" style="0" customWidth="1"/>
    <col min="4" max="4" width="17.00390625" style="0" customWidth="1"/>
    <col min="5" max="5" width="11.00390625" style="0" customWidth="1"/>
  </cols>
  <sheetData>
    <row r="1" spans="1:4" ht="20.25">
      <c r="A1" s="116" t="s">
        <v>234</v>
      </c>
      <c r="B1" s="116"/>
      <c r="C1" s="116"/>
      <c r="D1" s="116"/>
    </row>
    <row r="2" spans="1:4" ht="39" customHeight="1">
      <c r="A2" s="117" t="s">
        <v>61</v>
      </c>
      <c r="B2" s="117"/>
      <c r="C2" s="117"/>
      <c r="D2" s="117"/>
    </row>
    <row r="3" spans="1:4" ht="20.25">
      <c r="A3" s="118" t="s">
        <v>161</v>
      </c>
      <c r="B3" s="118"/>
      <c r="C3" s="118"/>
      <c r="D3" s="118"/>
    </row>
    <row r="5" ht="20.25">
      <c r="A5" s="9" t="s">
        <v>242</v>
      </c>
    </row>
    <row r="6" spans="1:4" ht="31.5">
      <c r="A6" s="12" t="s">
        <v>244</v>
      </c>
      <c r="B6" s="12" t="s">
        <v>245</v>
      </c>
      <c r="C6" s="12" t="s">
        <v>246</v>
      </c>
      <c r="D6" s="12" t="s">
        <v>247</v>
      </c>
    </row>
    <row r="7" spans="1:4" ht="47.25">
      <c r="A7" s="6" t="s">
        <v>235</v>
      </c>
      <c r="B7" s="15" t="s">
        <v>162</v>
      </c>
      <c r="C7" s="6" t="s">
        <v>251</v>
      </c>
      <c r="D7" s="24">
        <f>'Соц выпл всего S1i'!D30</f>
        <v>4239.848436673882</v>
      </c>
    </row>
    <row r="8" spans="1:4" ht="15.75">
      <c r="A8" s="6" t="s">
        <v>163</v>
      </c>
      <c r="B8" s="15" t="s">
        <v>168</v>
      </c>
      <c r="C8" s="6" t="s">
        <v>251</v>
      </c>
      <c r="D8" s="24">
        <f>D9+D10</f>
        <v>2750.6288950000003</v>
      </c>
    </row>
    <row r="9" spans="1:4" ht="31.5">
      <c r="A9" s="6" t="s">
        <v>237</v>
      </c>
      <c r="B9" s="5" t="s">
        <v>164</v>
      </c>
      <c r="C9" s="6" t="s">
        <v>251</v>
      </c>
      <c r="D9" s="24">
        <f>'Содейст зан S2i'!D23</f>
        <v>501.328895</v>
      </c>
    </row>
    <row r="10" spans="1:4" ht="31.5">
      <c r="A10" s="6" t="s">
        <v>166</v>
      </c>
      <c r="B10" s="15" t="s">
        <v>165</v>
      </c>
      <c r="C10" s="6" t="s">
        <v>251</v>
      </c>
      <c r="D10" s="24">
        <f>'Содерж S3i'!D11</f>
        <v>2249.3</v>
      </c>
    </row>
    <row r="11" spans="1:4" ht="17.25" customHeight="1">
      <c r="A11" s="6" t="s">
        <v>239</v>
      </c>
      <c r="B11" s="22" t="s">
        <v>7</v>
      </c>
      <c r="C11" s="6" t="s">
        <v>251</v>
      </c>
      <c r="D11" s="24">
        <f>'Содейст зан S2i'!D24</f>
        <v>153.47403640800002</v>
      </c>
    </row>
    <row r="12" spans="1:4" ht="17.25" customHeight="1">
      <c r="A12" s="6" t="s">
        <v>167</v>
      </c>
      <c r="B12" s="7" t="s">
        <v>8</v>
      </c>
      <c r="C12" s="6" t="s">
        <v>251</v>
      </c>
      <c r="D12" s="24">
        <f>'Содейст зан S2i'!D25</f>
        <v>415.77991963200003</v>
      </c>
    </row>
    <row r="13" spans="1:4" ht="17.25" customHeight="1">
      <c r="A13" s="6" t="s">
        <v>250</v>
      </c>
      <c r="B13" s="7" t="s">
        <v>9</v>
      </c>
      <c r="C13" s="8" t="s">
        <v>251</v>
      </c>
      <c r="D13" s="25">
        <f>D7+D8+D11+D12+0.01</f>
        <v>7559.741287713883</v>
      </c>
    </row>
    <row r="14" spans="1:4" ht="17.25" customHeight="1">
      <c r="A14" s="47"/>
      <c r="B14" s="93"/>
      <c r="C14" s="80"/>
      <c r="D14" s="75"/>
    </row>
    <row r="15" spans="1:4" ht="17.25" customHeight="1" thickBot="1">
      <c r="A15" s="47"/>
      <c r="B15" s="93"/>
      <c r="C15" s="80"/>
      <c r="D15" s="75"/>
    </row>
    <row r="16" spans="1:4" ht="34.5" customHeight="1" thickBot="1">
      <c r="A16" s="99"/>
      <c r="B16" s="100" t="s">
        <v>92</v>
      </c>
      <c r="C16" s="80"/>
      <c r="D16" s="75"/>
    </row>
    <row r="17" spans="1:4" ht="17.25" customHeight="1">
      <c r="A17" s="47"/>
      <c r="B17" s="93"/>
      <c r="C17" s="80"/>
      <c r="D17" s="75"/>
    </row>
    <row r="18" spans="2:4" ht="16.5" customHeight="1">
      <c r="B18" s="4"/>
      <c r="D18" s="92"/>
    </row>
    <row r="19" ht="16.5" customHeight="1"/>
  </sheetData>
  <mergeCells count="3">
    <mergeCell ref="A1:D1"/>
    <mergeCell ref="A2:D2"/>
    <mergeCell ref="A3:D3"/>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D56"/>
  <sheetViews>
    <sheetView view="pageBreakPreview" zoomScale="75" zoomScaleNormal="75" zoomScaleSheetLayoutView="75" workbookViewId="0" topLeftCell="A13">
      <selection activeCell="D19" sqref="D19"/>
    </sheetView>
  </sheetViews>
  <sheetFormatPr defaultColWidth="9.00390625" defaultRowHeight="12.75"/>
  <cols>
    <col min="1" max="1" width="5.625" style="0" customWidth="1"/>
    <col min="2" max="2" width="99.75390625" style="0" customWidth="1"/>
    <col min="3" max="3" width="13.625" style="0" customWidth="1"/>
    <col min="4" max="4" width="13.875" style="0" customWidth="1"/>
  </cols>
  <sheetData>
    <row r="1" spans="1:4" ht="18.75">
      <c r="A1" s="123" t="s">
        <v>0</v>
      </c>
      <c r="B1" s="123"/>
      <c r="C1" s="123"/>
      <c r="D1" s="123"/>
    </row>
    <row r="2" ht="18.75">
      <c r="A2" s="3"/>
    </row>
    <row r="3" spans="1:4" ht="16.5" customHeight="1">
      <c r="A3" s="129" t="s">
        <v>137</v>
      </c>
      <c r="B3" s="129"/>
      <c r="C3" s="129"/>
      <c r="D3" s="129"/>
    </row>
    <row r="4" ht="11.25" customHeight="1">
      <c r="A4" s="9" t="s">
        <v>242</v>
      </c>
    </row>
    <row r="5" spans="1:4" ht="18.75">
      <c r="A5" s="123" t="s">
        <v>138</v>
      </c>
      <c r="B5" s="123"/>
      <c r="C5" s="123"/>
      <c r="D5" s="123"/>
    </row>
    <row r="6" ht="9" customHeight="1">
      <c r="A6" s="10" t="s">
        <v>243</v>
      </c>
    </row>
    <row r="7" spans="1:4" ht="28.5" customHeight="1">
      <c r="A7" s="12" t="s">
        <v>244</v>
      </c>
      <c r="B7" s="12" t="s">
        <v>245</v>
      </c>
      <c r="C7" s="12" t="s">
        <v>246</v>
      </c>
      <c r="D7" s="12" t="s">
        <v>247</v>
      </c>
    </row>
    <row r="8" spans="1:4" ht="31.5">
      <c r="A8" s="124" t="s">
        <v>235</v>
      </c>
      <c r="B8" s="15" t="s">
        <v>139</v>
      </c>
      <c r="C8" s="6" t="s">
        <v>248</v>
      </c>
      <c r="D8" s="33">
        <f>D9*D10</f>
        <v>1000</v>
      </c>
    </row>
    <row r="9" spans="1:4" ht="31.5">
      <c r="A9" s="125"/>
      <c r="B9" s="5" t="s">
        <v>29</v>
      </c>
      <c r="C9" s="6" t="s">
        <v>248</v>
      </c>
      <c r="D9" s="33">
        <v>1000</v>
      </c>
    </row>
    <row r="10" spans="1:4" ht="31.5">
      <c r="A10" s="126"/>
      <c r="B10" s="5" t="s">
        <v>40</v>
      </c>
      <c r="C10" s="6"/>
      <c r="D10" s="6">
        <v>1</v>
      </c>
    </row>
    <row r="11" spans="1:4" ht="33.75" customHeight="1">
      <c r="A11" s="6" t="s">
        <v>236</v>
      </c>
      <c r="B11" s="15" t="s">
        <v>47</v>
      </c>
      <c r="C11" s="6" t="s">
        <v>249</v>
      </c>
      <c r="D11" s="104">
        <v>237</v>
      </c>
    </row>
    <row r="12" spans="1:4" ht="34.5" customHeight="1">
      <c r="A12" s="124" t="s">
        <v>237</v>
      </c>
      <c r="B12" s="15" t="s">
        <v>48</v>
      </c>
      <c r="C12" s="6" t="s">
        <v>249</v>
      </c>
      <c r="D12" s="33">
        <f>D13/D14</f>
        <v>0.12658227848101267</v>
      </c>
    </row>
    <row r="13" spans="1:4" ht="31.5" customHeight="1">
      <c r="A13" s="125"/>
      <c r="B13" s="5" t="s">
        <v>49</v>
      </c>
      <c r="C13" s="6" t="s">
        <v>249</v>
      </c>
      <c r="D13" s="106">
        <v>30</v>
      </c>
    </row>
    <row r="14" spans="1:4" ht="31.5" customHeight="1">
      <c r="A14" s="126"/>
      <c r="B14" s="5" t="s">
        <v>51</v>
      </c>
      <c r="C14" s="6" t="s">
        <v>249</v>
      </c>
      <c r="D14" s="104">
        <v>237</v>
      </c>
    </row>
    <row r="15" spans="1:4" ht="34.5" customHeight="1" thickBot="1">
      <c r="A15" s="43" t="s">
        <v>238</v>
      </c>
      <c r="B15" s="44" t="s">
        <v>50</v>
      </c>
      <c r="C15" s="43" t="s">
        <v>143</v>
      </c>
      <c r="D15" s="43">
        <v>1</v>
      </c>
    </row>
    <row r="16" spans="1:4" ht="16.5" customHeight="1">
      <c r="A16" s="131"/>
      <c r="B16" s="45" t="s">
        <v>218</v>
      </c>
      <c r="C16" s="14" t="s">
        <v>251</v>
      </c>
      <c r="D16" s="42">
        <f>(D8*D11*D12*D15)/1000</f>
        <v>30.000000000000004</v>
      </c>
    </row>
    <row r="17" spans="1:4" ht="16.5" customHeight="1">
      <c r="A17" s="125"/>
      <c r="B17" s="20" t="s">
        <v>219</v>
      </c>
      <c r="C17" s="14" t="s">
        <v>251</v>
      </c>
      <c r="D17" s="110">
        <v>1</v>
      </c>
    </row>
    <row r="18" spans="1:4" ht="17.25" customHeight="1">
      <c r="A18" s="31"/>
      <c r="B18" s="20" t="s">
        <v>220</v>
      </c>
      <c r="C18" s="6" t="s">
        <v>251</v>
      </c>
      <c r="D18" s="107">
        <v>1</v>
      </c>
    </row>
    <row r="19" spans="1:4" ht="96" customHeight="1">
      <c r="A19" s="6" t="s">
        <v>239</v>
      </c>
      <c r="B19" s="15" t="s">
        <v>140</v>
      </c>
      <c r="C19" s="6" t="s">
        <v>251</v>
      </c>
      <c r="D19" s="33">
        <f>(D8*D11*D12*D15)*0.5%/1000</f>
        <v>0.15000000000000002</v>
      </c>
    </row>
    <row r="20" spans="1:4" ht="98.25" customHeight="1">
      <c r="A20" s="6" t="s">
        <v>240</v>
      </c>
      <c r="B20" s="15" t="s">
        <v>142</v>
      </c>
      <c r="C20" s="6" t="s">
        <v>251</v>
      </c>
      <c r="D20" s="6"/>
    </row>
    <row r="21" spans="1:4" ht="22.5" customHeight="1">
      <c r="A21" s="13" t="s">
        <v>250</v>
      </c>
      <c r="B21" s="7" t="s">
        <v>223</v>
      </c>
      <c r="C21" s="8" t="s">
        <v>251</v>
      </c>
      <c r="D21" s="25">
        <f>SUM(D16:D20)</f>
        <v>32.15</v>
      </c>
    </row>
    <row r="22" spans="1:4" ht="17.25" customHeight="1">
      <c r="A22" s="6" t="s">
        <v>97</v>
      </c>
      <c r="B22" s="22" t="s">
        <v>7</v>
      </c>
      <c r="C22" s="6" t="s">
        <v>251</v>
      </c>
      <c r="D22" s="24">
        <f>((D13*(4611*1.302*0.5*1))/3*2)/1000</f>
        <v>60.03522</v>
      </c>
    </row>
    <row r="23" spans="1:4" ht="17.25" customHeight="1">
      <c r="A23" s="6" t="s">
        <v>98</v>
      </c>
      <c r="B23" s="7" t="s">
        <v>8</v>
      </c>
      <c r="C23" s="6" t="s">
        <v>251</v>
      </c>
      <c r="D23" s="24">
        <f>((D13*(4611*1.302*0.5*1))/3*1)/1000</f>
        <v>30.01761</v>
      </c>
    </row>
    <row r="24" spans="1:4" ht="17.25" customHeight="1">
      <c r="A24" s="6" t="s">
        <v>99</v>
      </c>
      <c r="B24" s="7" t="s">
        <v>9</v>
      </c>
      <c r="C24" s="8" t="s">
        <v>251</v>
      </c>
      <c r="D24" s="25">
        <f>D21+D22+D23</f>
        <v>122.20283</v>
      </c>
    </row>
    <row r="25" spans="1:4" ht="66" customHeight="1">
      <c r="A25" s="130" t="s">
        <v>28</v>
      </c>
      <c r="B25" s="130"/>
      <c r="C25" s="130"/>
      <c r="D25" s="130"/>
    </row>
    <row r="26" ht="11.25" customHeight="1">
      <c r="A26" s="11"/>
    </row>
    <row r="27" ht="18.75">
      <c r="A27" s="2"/>
    </row>
    <row r="29" ht="11.25" customHeight="1">
      <c r="B29" s="4"/>
    </row>
    <row r="30" ht="11.25" customHeight="1">
      <c r="B30" s="1"/>
    </row>
    <row r="31" ht="11.25" customHeight="1">
      <c r="B31" s="1"/>
    </row>
    <row r="32" ht="11.25" customHeight="1">
      <c r="B32" s="1"/>
    </row>
    <row r="33" ht="11.25" customHeight="1">
      <c r="B33" s="1"/>
    </row>
    <row r="34" ht="11.25" customHeight="1">
      <c r="B34" s="1"/>
    </row>
    <row r="35" ht="11.25" customHeight="1"/>
    <row r="36" ht="11.25" customHeight="1">
      <c r="B36" s="1"/>
    </row>
    <row r="37" ht="11.25" customHeight="1">
      <c r="B37" s="1"/>
    </row>
    <row r="38" ht="11.25" customHeight="1">
      <c r="B38" s="4"/>
    </row>
    <row r="39" ht="11.25" customHeight="1">
      <c r="B39" s="1"/>
    </row>
    <row r="40" ht="11.25" customHeight="1">
      <c r="B40" s="1"/>
    </row>
    <row r="41" ht="11.25" customHeight="1">
      <c r="B41" s="1"/>
    </row>
    <row r="42" ht="11.25" customHeight="1">
      <c r="B42" s="1"/>
    </row>
    <row r="43" ht="11.25" customHeight="1">
      <c r="B43" s="1"/>
    </row>
    <row r="45" ht="18.75">
      <c r="B45" s="1"/>
    </row>
    <row r="46" ht="18.75">
      <c r="B46" s="1"/>
    </row>
    <row r="47" ht="18.75">
      <c r="B47" s="4"/>
    </row>
    <row r="48" ht="18.75">
      <c r="B48" s="1"/>
    </row>
    <row r="49" ht="18.75">
      <c r="B49" s="1"/>
    </row>
    <row r="50" ht="18.75">
      <c r="B50" s="1"/>
    </row>
    <row r="51" ht="18.75">
      <c r="B51" s="1"/>
    </row>
    <row r="52" ht="18.75">
      <c r="B52" s="1"/>
    </row>
    <row r="53" ht="18.75">
      <c r="B53" s="1"/>
    </row>
    <row r="54" ht="18.75">
      <c r="B54" s="1"/>
    </row>
    <row r="55" ht="18.75">
      <c r="B55" s="1"/>
    </row>
    <row r="56" ht="18.75">
      <c r="B56" s="1"/>
    </row>
  </sheetData>
  <mergeCells count="7">
    <mergeCell ref="A25:D25"/>
    <mergeCell ref="A16:A17"/>
    <mergeCell ref="A12:A14"/>
    <mergeCell ref="A1:D1"/>
    <mergeCell ref="A3:D3"/>
    <mergeCell ref="A5:D5"/>
    <mergeCell ref="A8:A10"/>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D16"/>
  <sheetViews>
    <sheetView view="pageBreakPreview" zoomScale="75" zoomScaleNormal="75" zoomScaleSheetLayoutView="75" workbookViewId="0" topLeftCell="A1">
      <selection activeCell="F9" sqref="F9"/>
    </sheetView>
  </sheetViews>
  <sheetFormatPr defaultColWidth="9.00390625" defaultRowHeight="12.75"/>
  <cols>
    <col min="1" max="1" width="4.00390625" style="0" customWidth="1"/>
    <col min="2" max="2" width="102.125" style="0" customWidth="1"/>
    <col min="3" max="3" width="12.00390625" style="0" customWidth="1"/>
    <col min="4" max="4" width="11.125" style="0" customWidth="1"/>
  </cols>
  <sheetData>
    <row r="1" spans="1:4" ht="18.75">
      <c r="A1" s="119" t="s">
        <v>1</v>
      </c>
      <c r="B1" s="119"/>
      <c r="C1" s="119"/>
      <c r="D1" s="119"/>
    </row>
    <row r="2" ht="18.75">
      <c r="A2" s="3"/>
    </row>
    <row r="3" spans="1:4" ht="25.5" customHeight="1">
      <c r="A3" s="129" t="s">
        <v>154</v>
      </c>
      <c r="B3" s="129"/>
      <c r="C3" s="129"/>
      <c r="D3" s="129"/>
    </row>
    <row r="4" ht="14.25" customHeight="1">
      <c r="A4" s="9" t="s">
        <v>242</v>
      </c>
    </row>
    <row r="5" spans="1:4" ht="18.75">
      <c r="A5" s="123" t="s">
        <v>155</v>
      </c>
      <c r="B5" s="123"/>
      <c r="C5" s="123"/>
      <c r="D5" s="123"/>
    </row>
    <row r="6" ht="21.75">
      <c r="A6" s="10" t="s">
        <v>243</v>
      </c>
    </row>
    <row r="7" spans="1:4" ht="31.5" customHeight="1">
      <c r="A7" s="12" t="s">
        <v>244</v>
      </c>
      <c r="B7" s="12" t="s">
        <v>245</v>
      </c>
      <c r="C7" s="12" t="s">
        <v>246</v>
      </c>
      <c r="D7" s="12" t="s">
        <v>247</v>
      </c>
    </row>
    <row r="8" spans="1:4" ht="50.25" customHeight="1">
      <c r="A8" s="122" t="s">
        <v>235</v>
      </c>
      <c r="B8" s="15" t="s">
        <v>52</v>
      </c>
      <c r="C8" s="6" t="s">
        <v>248</v>
      </c>
      <c r="D8" s="33">
        <v>67.5</v>
      </c>
    </row>
    <row r="9" spans="1:4" ht="51.75" customHeight="1">
      <c r="A9" s="122"/>
      <c r="B9" s="5" t="s">
        <v>53</v>
      </c>
      <c r="C9" s="6" t="s">
        <v>248</v>
      </c>
      <c r="D9" s="112">
        <v>67.5</v>
      </c>
    </row>
    <row r="10" spans="1:4" ht="34.5" customHeight="1">
      <c r="A10" s="6" t="s">
        <v>236</v>
      </c>
      <c r="B10" s="15" t="s">
        <v>184</v>
      </c>
      <c r="C10" s="6" t="s">
        <v>249</v>
      </c>
      <c r="D10" s="113">
        <v>2650</v>
      </c>
    </row>
    <row r="11" spans="1:4" ht="47.25" customHeight="1">
      <c r="A11" s="122" t="s">
        <v>237</v>
      </c>
      <c r="B11" s="15" t="s">
        <v>54</v>
      </c>
      <c r="C11" s="6" t="s">
        <v>249</v>
      </c>
      <c r="D11" s="33">
        <f>D12/D13</f>
        <v>0.03018867924528302</v>
      </c>
    </row>
    <row r="12" spans="1:4" ht="31.5" customHeight="1">
      <c r="A12" s="122"/>
      <c r="B12" s="5" t="s">
        <v>55</v>
      </c>
      <c r="C12" s="6" t="s">
        <v>249</v>
      </c>
      <c r="D12" s="106">
        <v>80</v>
      </c>
    </row>
    <row r="13" spans="1:4" ht="31.5" customHeight="1">
      <c r="A13" s="122"/>
      <c r="B13" s="5" t="s">
        <v>56</v>
      </c>
      <c r="C13" s="6" t="s">
        <v>249</v>
      </c>
      <c r="D13" s="113">
        <v>2650</v>
      </c>
    </row>
    <row r="14" spans="1:4" ht="21" customHeight="1">
      <c r="A14" s="132" t="s">
        <v>238</v>
      </c>
      <c r="B14" s="46" t="s">
        <v>174</v>
      </c>
      <c r="C14" s="8" t="s">
        <v>251</v>
      </c>
      <c r="D14" s="114">
        <f>(D8*D10*D11)/1000</f>
        <v>5.4</v>
      </c>
    </row>
    <row r="15" spans="1:4" ht="18.75">
      <c r="A15" s="133"/>
      <c r="B15" s="20" t="s">
        <v>175</v>
      </c>
      <c r="C15" s="6" t="s">
        <v>251</v>
      </c>
      <c r="D15" s="115">
        <v>0.4</v>
      </c>
    </row>
    <row r="16" spans="1:4" ht="15.75">
      <c r="A16" s="6" t="s">
        <v>239</v>
      </c>
      <c r="B16" s="7" t="s">
        <v>9</v>
      </c>
      <c r="C16" s="8" t="s">
        <v>251</v>
      </c>
      <c r="D16" s="114">
        <f>SUM(D14:D15)</f>
        <v>5.800000000000001</v>
      </c>
    </row>
  </sheetData>
  <mergeCells count="6">
    <mergeCell ref="A14:A15"/>
    <mergeCell ref="A11:A13"/>
    <mergeCell ref="A1:D1"/>
    <mergeCell ref="A3:D3"/>
    <mergeCell ref="A5:D5"/>
    <mergeCell ref="A8:A9"/>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D20"/>
  <sheetViews>
    <sheetView view="pageBreakPreview" zoomScale="75" zoomScaleNormal="75" zoomScaleSheetLayoutView="75" workbookViewId="0" topLeftCell="A1">
      <selection activeCell="D14" sqref="D14"/>
    </sheetView>
  </sheetViews>
  <sheetFormatPr defaultColWidth="9.00390625" defaultRowHeight="12.75"/>
  <cols>
    <col min="1" max="1" width="4.00390625" style="0" customWidth="1"/>
    <col min="2" max="2" width="102.125" style="0" customWidth="1"/>
    <col min="3" max="3" width="12.00390625" style="0" customWidth="1"/>
    <col min="4" max="4" width="11.125" style="0" customWidth="1"/>
  </cols>
  <sheetData>
    <row r="1" spans="1:4" ht="18.75" customHeight="1">
      <c r="A1" s="123" t="s">
        <v>2</v>
      </c>
      <c r="B1" s="123"/>
      <c r="C1" s="123"/>
      <c r="D1" s="123"/>
    </row>
    <row r="2" ht="18.75">
      <c r="A2" s="3"/>
    </row>
    <row r="3" spans="1:4" ht="25.5" customHeight="1">
      <c r="A3" s="129" t="s">
        <v>185</v>
      </c>
      <c r="B3" s="129"/>
      <c r="C3" s="129"/>
      <c r="D3" s="129"/>
    </row>
    <row r="4" ht="14.25" customHeight="1">
      <c r="A4" s="9" t="s">
        <v>242</v>
      </c>
    </row>
    <row r="5" spans="1:4" ht="18.75">
      <c r="A5" s="123" t="s">
        <v>155</v>
      </c>
      <c r="B5" s="123"/>
      <c r="C5" s="123"/>
      <c r="D5" s="123"/>
    </row>
    <row r="6" ht="21.75">
      <c r="A6" s="10" t="s">
        <v>243</v>
      </c>
    </row>
    <row r="7" spans="1:4" ht="31.5" customHeight="1">
      <c r="A7" s="12" t="s">
        <v>244</v>
      </c>
      <c r="B7" s="12" t="s">
        <v>245</v>
      </c>
      <c r="C7" s="12" t="s">
        <v>246</v>
      </c>
      <c r="D7" s="12" t="s">
        <v>247</v>
      </c>
    </row>
    <row r="8" spans="1:4" ht="47.25" customHeight="1">
      <c r="A8" s="122" t="s">
        <v>235</v>
      </c>
      <c r="B8" s="15" t="s">
        <v>57</v>
      </c>
      <c r="C8" s="6" t="s">
        <v>248</v>
      </c>
      <c r="D8" s="33">
        <f>D9</f>
        <v>15</v>
      </c>
    </row>
    <row r="9" spans="1:4" ht="49.5" customHeight="1">
      <c r="A9" s="122"/>
      <c r="B9" s="5" t="s">
        <v>58</v>
      </c>
      <c r="C9" s="6" t="s">
        <v>248</v>
      </c>
      <c r="D9" s="33">
        <v>15</v>
      </c>
    </row>
    <row r="10" spans="1:4" ht="33.75" customHeight="1">
      <c r="A10" s="6" t="s">
        <v>236</v>
      </c>
      <c r="B10" s="15" t="s">
        <v>184</v>
      </c>
      <c r="C10" s="6" t="s">
        <v>249</v>
      </c>
      <c r="D10" s="104">
        <v>2650</v>
      </c>
    </row>
    <row r="11" spans="1:4" ht="50.25" customHeight="1">
      <c r="A11" s="122" t="s">
        <v>237</v>
      </c>
      <c r="B11" s="15" t="s">
        <v>59</v>
      </c>
      <c r="C11" s="6" t="s">
        <v>249</v>
      </c>
      <c r="D11" s="33">
        <f>D12/D13</f>
        <v>0.16981132075471697</v>
      </c>
    </row>
    <row r="12" spans="1:4" ht="31.5" customHeight="1">
      <c r="A12" s="122"/>
      <c r="B12" s="5" t="s">
        <v>197</v>
      </c>
      <c r="C12" s="6" t="s">
        <v>249</v>
      </c>
      <c r="D12" s="106">
        <v>450</v>
      </c>
    </row>
    <row r="13" spans="1:4" ht="31.5" customHeight="1">
      <c r="A13" s="122"/>
      <c r="B13" s="5" t="s">
        <v>196</v>
      </c>
      <c r="C13" s="6" t="s">
        <v>249</v>
      </c>
      <c r="D13" s="104">
        <v>2650</v>
      </c>
    </row>
    <row r="14" spans="1:4" ht="21" customHeight="1">
      <c r="A14" s="122" t="s">
        <v>238</v>
      </c>
      <c r="B14" s="7" t="s">
        <v>224</v>
      </c>
      <c r="C14" s="8" t="s">
        <v>251</v>
      </c>
      <c r="D14" s="29">
        <f>D8*D10*D11/1000</f>
        <v>6.75</v>
      </c>
    </row>
    <row r="15" spans="1:4" ht="18.75">
      <c r="A15" s="122"/>
      <c r="B15" s="20" t="s">
        <v>219</v>
      </c>
      <c r="C15" s="6" t="s">
        <v>251</v>
      </c>
      <c r="D15" s="109">
        <v>5</v>
      </c>
    </row>
    <row r="16" spans="1:4" ht="18.75">
      <c r="A16" s="122"/>
      <c r="B16" s="20" t="s">
        <v>222</v>
      </c>
      <c r="C16" s="6" t="s">
        <v>251</v>
      </c>
      <c r="D16" s="109">
        <v>0</v>
      </c>
    </row>
    <row r="17" spans="1:4" ht="18.75">
      <c r="A17" s="122"/>
      <c r="B17" s="20" t="s">
        <v>220</v>
      </c>
      <c r="C17" s="6" t="s">
        <v>251</v>
      </c>
      <c r="D17" s="109">
        <f>D14-D15-D16</f>
        <v>1.75</v>
      </c>
    </row>
    <row r="19" spans="3:4" ht="15.75">
      <c r="C19" s="78" t="s">
        <v>156</v>
      </c>
      <c r="D19" s="77">
        <f>D14*1000/D13</f>
        <v>2.547169811320755</v>
      </c>
    </row>
    <row r="20" spans="3:4" ht="15.75">
      <c r="C20" s="78" t="s">
        <v>157</v>
      </c>
      <c r="D20">
        <v>2.33</v>
      </c>
    </row>
  </sheetData>
  <mergeCells count="6">
    <mergeCell ref="A14:A17"/>
    <mergeCell ref="A11:A13"/>
    <mergeCell ref="A1:D1"/>
    <mergeCell ref="A3:D3"/>
    <mergeCell ref="A5:D5"/>
    <mergeCell ref="A8:A9"/>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D17"/>
  <sheetViews>
    <sheetView view="pageBreakPreview" zoomScale="80" zoomScaleNormal="75" zoomScaleSheetLayoutView="80" workbookViewId="0" topLeftCell="A4">
      <selection activeCell="A17" sqref="A17"/>
    </sheetView>
  </sheetViews>
  <sheetFormatPr defaultColWidth="9.00390625" defaultRowHeight="12.75"/>
  <cols>
    <col min="1" max="1" width="4.125" style="0" customWidth="1"/>
    <col min="2" max="2" width="106.75390625" style="0" customWidth="1"/>
    <col min="3" max="3" width="12.625" style="0" customWidth="1"/>
    <col min="4" max="4" width="11.375" style="0" customWidth="1"/>
  </cols>
  <sheetData>
    <row r="1" spans="1:4" ht="18.75">
      <c r="A1" s="121" t="s">
        <v>3</v>
      </c>
      <c r="B1" s="121"/>
      <c r="C1" s="121"/>
      <c r="D1" s="121"/>
    </row>
    <row r="2" ht="18.75">
      <c r="A2" s="3"/>
    </row>
    <row r="3" spans="1:4" ht="18.75">
      <c r="A3" s="129" t="s">
        <v>190</v>
      </c>
      <c r="B3" s="129"/>
      <c r="C3" s="129"/>
      <c r="D3" s="129"/>
    </row>
    <row r="4" ht="20.25">
      <c r="A4" s="9" t="s">
        <v>242</v>
      </c>
    </row>
    <row r="5" spans="1:4" ht="18.75">
      <c r="A5" s="123" t="s">
        <v>186</v>
      </c>
      <c r="B5" s="123"/>
      <c r="C5" s="123"/>
      <c r="D5" s="123"/>
    </row>
    <row r="6" ht="21.75">
      <c r="A6" s="10" t="s">
        <v>243</v>
      </c>
    </row>
    <row r="7" spans="1:4" ht="63" customHeight="1">
      <c r="A7" s="12" t="s">
        <v>244</v>
      </c>
      <c r="B7" s="12" t="s">
        <v>245</v>
      </c>
      <c r="C7" s="12" t="s">
        <v>246</v>
      </c>
      <c r="D7" s="12" t="s">
        <v>247</v>
      </c>
    </row>
    <row r="8" spans="1:4" ht="51" customHeight="1">
      <c r="A8" s="122" t="s">
        <v>235</v>
      </c>
      <c r="B8" s="15" t="s">
        <v>176</v>
      </c>
      <c r="C8" s="6" t="s">
        <v>248</v>
      </c>
      <c r="D8" s="33">
        <f>D9</f>
        <v>200</v>
      </c>
    </row>
    <row r="9" spans="1:4" ht="51" customHeight="1">
      <c r="A9" s="122"/>
      <c r="B9" s="5" t="s">
        <v>177</v>
      </c>
      <c r="C9" s="6" t="s">
        <v>248</v>
      </c>
      <c r="D9" s="33">
        <v>200</v>
      </c>
    </row>
    <row r="10" spans="1:4" ht="33" customHeight="1">
      <c r="A10" s="6" t="s">
        <v>236</v>
      </c>
      <c r="B10" s="15" t="s">
        <v>188</v>
      </c>
      <c r="C10" s="6" t="s">
        <v>249</v>
      </c>
      <c r="D10" s="26">
        <f>'Соц выпл всего S1i'!D8</f>
        <v>193</v>
      </c>
    </row>
    <row r="11" spans="1:4" ht="32.25" customHeight="1">
      <c r="A11" s="122" t="s">
        <v>237</v>
      </c>
      <c r="B11" s="15" t="s">
        <v>178</v>
      </c>
      <c r="C11" s="6" t="s">
        <v>249</v>
      </c>
      <c r="D11" s="33">
        <f>D12/D13</f>
        <v>0</v>
      </c>
    </row>
    <row r="12" spans="1:4" ht="32.25" customHeight="1">
      <c r="A12" s="122"/>
      <c r="B12" s="5" t="s">
        <v>179</v>
      </c>
      <c r="C12" s="6" t="s">
        <v>249</v>
      </c>
      <c r="D12" s="106">
        <v>0</v>
      </c>
    </row>
    <row r="13" spans="1:4" ht="30.75" customHeight="1">
      <c r="A13" s="122"/>
      <c r="B13" s="5" t="s">
        <v>198</v>
      </c>
      <c r="C13" s="6" t="s">
        <v>249</v>
      </c>
      <c r="D13" s="26">
        <f>D10</f>
        <v>193</v>
      </c>
    </row>
    <row r="14" spans="1:4" ht="21" customHeight="1">
      <c r="A14" s="6" t="s">
        <v>238</v>
      </c>
      <c r="B14" s="7" t="s">
        <v>71</v>
      </c>
      <c r="C14" s="8" t="s">
        <v>251</v>
      </c>
      <c r="D14" s="25">
        <f>(D8*D10*D11)/1000</f>
        <v>0</v>
      </c>
    </row>
    <row r="15" spans="1:4" ht="18.75">
      <c r="A15" s="6"/>
      <c r="B15" s="20" t="s">
        <v>230</v>
      </c>
      <c r="C15" s="6" t="s">
        <v>251</v>
      </c>
      <c r="D15" s="109">
        <v>1.26</v>
      </c>
    </row>
    <row r="16" spans="1:4" ht="15.75">
      <c r="A16" s="6" t="s">
        <v>239</v>
      </c>
      <c r="B16" s="7" t="s">
        <v>231</v>
      </c>
      <c r="C16" s="8" t="s">
        <v>251</v>
      </c>
      <c r="D16" s="25">
        <f>SUM(D14:D15)</f>
        <v>1.26</v>
      </c>
    </row>
    <row r="17" ht="15.75">
      <c r="A17" s="34" t="s">
        <v>118</v>
      </c>
    </row>
  </sheetData>
  <mergeCells count="5">
    <mergeCell ref="A8:A9"/>
    <mergeCell ref="A11:A13"/>
    <mergeCell ref="A1:D1"/>
    <mergeCell ref="A3:D3"/>
    <mergeCell ref="A5:D5"/>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D19"/>
  <sheetViews>
    <sheetView view="pageBreakPreview" zoomScale="80" zoomScaleNormal="75" zoomScaleSheetLayoutView="80" workbookViewId="0" topLeftCell="A1">
      <selection activeCell="H8" sqref="H8"/>
    </sheetView>
  </sheetViews>
  <sheetFormatPr defaultColWidth="9.00390625" defaultRowHeight="12.75"/>
  <cols>
    <col min="1" max="1" width="3.875" style="0" customWidth="1"/>
    <col min="2" max="2" width="105.875" style="0" customWidth="1"/>
    <col min="3" max="4" width="11.75390625" style="0" customWidth="1"/>
  </cols>
  <sheetData>
    <row r="1" spans="1:4" ht="18.75">
      <c r="A1" s="119" t="s">
        <v>4</v>
      </c>
      <c r="B1" s="119"/>
      <c r="C1" s="119"/>
      <c r="D1" s="119"/>
    </row>
    <row r="2" ht="18.75">
      <c r="A2" s="3"/>
    </row>
    <row r="3" spans="1:4" ht="18.75">
      <c r="A3" s="129" t="s">
        <v>192</v>
      </c>
      <c r="B3" s="129"/>
      <c r="C3" s="129"/>
      <c r="D3" s="129"/>
    </row>
    <row r="4" ht="20.25">
      <c r="A4" s="9" t="s">
        <v>242</v>
      </c>
    </row>
    <row r="5" spans="1:4" ht="18.75">
      <c r="A5" s="123" t="s">
        <v>189</v>
      </c>
      <c r="B5" s="123"/>
      <c r="C5" s="123"/>
      <c r="D5" s="123"/>
    </row>
    <row r="6" ht="21.75">
      <c r="A6" s="10" t="s">
        <v>243</v>
      </c>
    </row>
    <row r="7" spans="1:4" ht="29.25" customHeight="1">
      <c r="A7" s="12" t="s">
        <v>244</v>
      </c>
      <c r="B7" s="12" t="s">
        <v>245</v>
      </c>
      <c r="C7" s="12" t="s">
        <v>246</v>
      </c>
      <c r="D7" s="12" t="s">
        <v>247</v>
      </c>
    </row>
    <row r="8" spans="1:4" ht="31.5" customHeight="1">
      <c r="A8" s="122" t="s">
        <v>235</v>
      </c>
      <c r="B8" s="15" t="s">
        <v>180</v>
      </c>
      <c r="C8" s="6" t="s">
        <v>248</v>
      </c>
      <c r="D8" s="33">
        <f>D9</f>
        <v>1100</v>
      </c>
    </row>
    <row r="9" spans="1:4" ht="32.25" customHeight="1">
      <c r="A9" s="122"/>
      <c r="B9" s="5" t="s">
        <v>181</v>
      </c>
      <c r="C9" s="6" t="s">
        <v>248</v>
      </c>
      <c r="D9" s="33">
        <v>1100</v>
      </c>
    </row>
    <row r="10" spans="1:4" ht="33.75" customHeight="1">
      <c r="A10" s="6" t="s">
        <v>236</v>
      </c>
      <c r="B10" s="15" t="s">
        <v>188</v>
      </c>
      <c r="C10" s="6" t="s">
        <v>249</v>
      </c>
      <c r="D10" s="26">
        <f>'Соц выпл всего S1i'!D8</f>
        <v>193</v>
      </c>
    </row>
    <row r="11" spans="1:4" ht="34.5" customHeight="1">
      <c r="A11" s="122" t="s">
        <v>237</v>
      </c>
      <c r="B11" s="15" t="s">
        <v>182</v>
      </c>
      <c r="C11" s="6" t="s">
        <v>249</v>
      </c>
      <c r="D11" s="33">
        <f>D12/D13</f>
        <v>0.05181347150259067</v>
      </c>
    </row>
    <row r="12" spans="1:4" ht="34.5" customHeight="1">
      <c r="A12" s="122"/>
      <c r="B12" s="5" t="s">
        <v>183</v>
      </c>
      <c r="C12" s="6" t="s">
        <v>249</v>
      </c>
      <c r="D12" s="106">
        <v>10</v>
      </c>
    </row>
    <row r="13" spans="1:4" ht="34.5" customHeight="1">
      <c r="A13" s="122"/>
      <c r="B13" s="5" t="s">
        <v>198</v>
      </c>
      <c r="C13" s="6" t="s">
        <v>249</v>
      </c>
      <c r="D13" s="26">
        <f>D10</f>
        <v>193</v>
      </c>
    </row>
    <row r="14" spans="1:4" ht="21" customHeight="1">
      <c r="A14" s="122" t="s">
        <v>238</v>
      </c>
      <c r="B14" s="46" t="s">
        <v>67</v>
      </c>
      <c r="C14" s="8" t="s">
        <v>251</v>
      </c>
      <c r="D14" s="25">
        <f>(D8*D10*D11)/1000</f>
        <v>11</v>
      </c>
    </row>
    <row r="15" spans="1:4" ht="18.75">
      <c r="A15" s="134"/>
      <c r="B15" s="20" t="s">
        <v>68</v>
      </c>
      <c r="C15" s="6" t="s">
        <v>251</v>
      </c>
      <c r="D15" s="110">
        <v>0</v>
      </c>
    </row>
    <row r="16" spans="1:4" ht="18.75">
      <c r="A16" s="134"/>
      <c r="B16" s="20" t="s">
        <v>69</v>
      </c>
      <c r="C16" s="6" t="s">
        <v>251</v>
      </c>
      <c r="D16" s="110">
        <v>1</v>
      </c>
    </row>
    <row r="17" spans="1:4" ht="15.75">
      <c r="A17" s="6" t="s">
        <v>239</v>
      </c>
      <c r="B17" s="7" t="s">
        <v>70</v>
      </c>
      <c r="C17" s="8" t="s">
        <v>251</v>
      </c>
      <c r="D17" s="25">
        <f>SUM(D14:D16)</f>
        <v>12</v>
      </c>
    </row>
    <row r="19" s="70" customFormat="1" ht="15.75">
      <c r="A19" s="34" t="s">
        <v>117</v>
      </c>
    </row>
  </sheetData>
  <mergeCells count="6">
    <mergeCell ref="A14:A16"/>
    <mergeCell ref="A11:A13"/>
    <mergeCell ref="A1:D1"/>
    <mergeCell ref="A3:D3"/>
    <mergeCell ref="A5:D5"/>
    <mergeCell ref="A8:A9"/>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D17"/>
  <sheetViews>
    <sheetView view="pageBreakPreview" zoomScaleNormal="75" zoomScaleSheetLayoutView="100" workbookViewId="0" topLeftCell="A7">
      <selection activeCell="B23" sqref="B23"/>
    </sheetView>
  </sheetViews>
  <sheetFormatPr defaultColWidth="9.00390625" defaultRowHeight="12.75"/>
  <cols>
    <col min="1" max="1" width="4.00390625" style="0" customWidth="1"/>
    <col min="2" max="2" width="107.875" style="0" customWidth="1"/>
    <col min="3" max="4" width="11.75390625" style="0" customWidth="1"/>
  </cols>
  <sheetData>
    <row r="1" spans="1:4" ht="18.75">
      <c r="A1" s="119" t="s">
        <v>5</v>
      </c>
      <c r="B1" s="119"/>
      <c r="C1" s="119"/>
      <c r="D1" s="119"/>
    </row>
    <row r="2" ht="18.75">
      <c r="A2" s="3"/>
    </row>
    <row r="3" spans="1:4" ht="18.75">
      <c r="A3" s="129" t="s">
        <v>194</v>
      </c>
      <c r="B3" s="129"/>
      <c r="C3" s="129"/>
      <c r="D3" s="129"/>
    </row>
    <row r="4" ht="20.25">
      <c r="A4" s="9" t="s">
        <v>242</v>
      </c>
    </row>
    <row r="5" spans="1:4" ht="18.75">
      <c r="A5" s="123" t="s">
        <v>191</v>
      </c>
      <c r="B5" s="123"/>
      <c r="C5" s="123"/>
      <c r="D5" s="123"/>
    </row>
    <row r="6" ht="21.75">
      <c r="A6" s="10" t="s">
        <v>243</v>
      </c>
    </row>
    <row r="7" spans="1:4" ht="27" customHeight="1">
      <c r="A7" s="12" t="s">
        <v>244</v>
      </c>
      <c r="B7" s="12" t="s">
        <v>245</v>
      </c>
      <c r="C7" s="12" t="s">
        <v>246</v>
      </c>
      <c r="D7" s="12" t="s">
        <v>247</v>
      </c>
    </row>
    <row r="8" spans="1:4" s="70" customFormat="1" ht="39.75" customHeight="1">
      <c r="A8" s="122" t="s">
        <v>235</v>
      </c>
      <c r="B8" s="15" t="s">
        <v>209</v>
      </c>
      <c r="C8" s="6" t="s">
        <v>248</v>
      </c>
      <c r="D8" s="33">
        <f>D9</f>
        <v>350</v>
      </c>
    </row>
    <row r="9" spans="1:4" s="70" customFormat="1" ht="38.25" customHeight="1">
      <c r="A9" s="122"/>
      <c r="B9" s="5" t="s">
        <v>95</v>
      </c>
      <c r="C9" s="6" t="s">
        <v>248</v>
      </c>
      <c r="D9" s="91">
        <v>350</v>
      </c>
    </row>
    <row r="10" spans="1:4" s="70" customFormat="1" ht="30.75" customHeight="1">
      <c r="A10" s="6" t="s">
        <v>236</v>
      </c>
      <c r="B10" s="15" t="s">
        <v>188</v>
      </c>
      <c r="C10" s="6" t="s">
        <v>249</v>
      </c>
      <c r="D10" s="26">
        <f>'Соц выпл всего S1i'!D8</f>
        <v>193</v>
      </c>
    </row>
    <row r="11" spans="1:4" s="70" customFormat="1" ht="34.5" customHeight="1">
      <c r="A11" s="122" t="s">
        <v>237</v>
      </c>
      <c r="B11" s="15" t="s">
        <v>200</v>
      </c>
      <c r="C11" s="6" t="s">
        <v>249</v>
      </c>
      <c r="D11" s="33">
        <f>D12/D13</f>
        <v>0.05181347150259067</v>
      </c>
    </row>
    <row r="12" spans="1:4" s="70" customFormat="1" ht="35.25" customHeight="1">
      <c r="A12" s="122"/>
      <c r="B12" s="5" t="s">
        <v>199</v>
      </c>
      <c r="C12" s="6" t="s">
        <v>249</v>
      </c>
      <c r="D12" s="106">
        <v>10</v>
      </c>
    </row>
    <row r="13" spans="1:4" s="70" customFormat="1" ht="34.5" customHeight="1">
      <c r="A13" s="122"/>
      <c r="B13" s="5" t="s">
        <v>198</v>
      </c>
      <c r="C13" s="6" t="s">
        <v>249</v>
      </c>
      <c r="D13" s="6">
        <f>D10</f>
        <v>193</v>
      </c>
    </row>
    <row r="14" spans="1:4" ht="19.5" customHeight="1">
      <c r="A14" s="6" t="s">
        <v>238</v>
      </c>
      <c r="B14" s="7" t="s">
        <v>225</v>
      </c>
      <c r="C14" s="8" t="s">
        <v>251</v>
      </c>
      <c r="D14" s="8">
        <f>D8*D10*D11/1000</f>
        <v>3.5</v>
      </c>
    </row>
    <row r="15" spans="1:4" ht="18.75">
      <c r="A15" s="47"/>
      <c r="B15" s="20" t="s">
        <v>219</v>
      </c>
      <c r="C15" s="6" t="s">
        <v>251</v>
      </c>
      <c r="D15" s="109">
        <v>3.5</v>
      </c>
    </row>
    <row r="16" spans="2:4" ht="18.75">
      <c r="B16" s="20" t="s">
        <v>220</v>
      </c>
      <c r="C16" s="6" t="s">
        <v>251</v>
      </c>
      <c r="D16" s="109">
        <v>0</v>
      </c>
    </row>
    <row r="17" ht="15.75">
      <c r="A17" s="34" t="s">
        <v>116</v>
      </c>
    </row>
  </sheetData>
  <mergeCells count="5">
    <mergeCell ref="A11:A13"/>
    <mergeCell ref="A1:D1"/>
    <mergeCell ref="A3:D3"/>
    <mergeCell ref="A5:D5"/>
    <mergeCell ref="A8:A9"/>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D14"/>
  <sheetViews>
    <sheetView view="pageBreakPreview" zoomScaleSheetLayoutView="100" workbookViewId="0" topLeftCell="A1">
      <selection activeCell="D14" sqref="D14"/>
    </sheetView>
  </sheetViews>
  <sheetFormatPr defaultColWidth="9.00390625" defaultRowHeight="12.75"/>
  <cols>
    <col min="1" max="1" width="4.625" style="0" customWidth="1"/>
    <col min="2" max="2" width="106.75390625" style="0" customWidth="1"/>
    <col min="3" max="4" width="12.375" style="0" customWidth="1"/>
  </cols>
  <sheetData>
    <row r="1" spans="1:4" ht="18.75">
      <c r="A1" s="119" t="s">
        <v>6</v>
      </c>
      <c r="B1" s="119"/>
      <c r="C1" s="119"/>
      <c r="D1" s="119"/>
    </row>
    <row r="2" ht="18.75">
      <c r="A2" s="3"/>
    </row>
    <row r="3" spans="1:4" ht="18.75">
      <c r="A3" s="129" t="s">
        <v>193</v>
      </c>
      <c r="B3" s="129"/>
      <c r="C3" s="129"/>
      <c r="D3" s="129"/>
    </row>
    <row r="4" ht="20.25">
      <c r="A4" s="9" t="s">
        <v>242</v>
      </c>
    </row>
    <row r="5" spans="1:4" ht="18.75">
      <c r="A5" s="123" t="s">
        <v>195</v>
      </c>
      <c r="B5" s="123"/>
      <c r="C5" s="123"/>
      <c r="D5" s="123"/>
    </row>
    <row r="6" ht="21.75">
      <c r="A6" s="10" t="s">
        <v>243</v>
      </c>
    </row>
    <row r="7" spans="1:4" ht="41.25" customHeight="1">
      <c r="A7" s="12" t="s">
        <v>244</v>
      </c>
      <c r="B7" s="12" t="s">
        <v>245</v>
      </c>
      <c r="C7" s="12" t="s">
        <v>246</v>
      </c>
      <c r="D7" s="12" t="s">
        <v>247</v>
      </c>
    </row>
    <row r="8" spans="1:4" ht="31.5">
      <c r="A8" s="122" t="s">
        <v>235</v>
      </c>
      <c r="B8" s="15" t="s">
        <v>210</v>
      </c>
      <c r="C8" s="6" t="s">
        <v>248</v>
      </c>
      <c r="D8" s="6">
        <f>D9</f>
        <v>0</v>
      </c>
    </row>
    <row r="9" spans="1:4" ht="31.5">
      <c r="A9" s="122"/>
      <c r="B9" s="5" t="s">
        <v>211</v>
      </c>
      <c r="C9" s="6" t="s">
        <v>248</v>
      </c>
      <c r="D9" s="6">
        <v>0</v>
      </c>
    </row>
    <row r="10" spans="1:4" ht="31.5">
      <c r="A10" s="6" t="s">
        <v>236</v>
      </c>
      <c r="B10" s="15" t="s">
        <v>232</v>
      </c>
      <c r="C10" s="6" t="s">
        <v>249</v>
      </c>
      <c r="D10" s="104">
        <v>625</v>
      </c>
    </row>
    <row r="11" spans="1:4" ht="31.5">
      <c r="A11" s="122" t="s">
        <v>237</v>
      </c>
      <c r="B11" s="15" t="s">
        <v>212</v>
      </c>
      <c r="C11" s="6" t="s">
        <v>249</v>
      </c>
      <c r="D11" s="33">
        <f>D12/D13</f>
        <v>0.48</v>
      </c>
    </row>
    <row r="12" spans="1:4" ht="31.5">
      <c r="A12" s="122"/>
      <c r="B12" s="5" t="s">
        <v>213</v>
      </c>
      <c r="C12" s="6" t="s">
        <v>249</v>
      </c>
      <c r="D12" s="106">
        <v>300</v>
      </c>
    </row>
    <row r="13" spans="1:4" ht="31.5">
      <c r="A13" s="122"/>
      <c r="B13" s="5" t="s">
        <v>214</v>
      </c>
      <c r="C13" s="6" t="s">
        <v>249</v>
      </c>
      <c r="D13" s="104">
        <v>625</v>
      </c>
    </row>
    <row r="14" spans="1:4" ht="18.75">
      <c r="A14" s="6" t="s">
        <v>238</v>
      </c>
      <c r="B14" s="7" t="s">
        <v>187</v>
      </c>
      <c r="C14" s="8" t="s">
        <v>251</v>
      </c>
      <c r="D14" s="8">
        <f>D8*D10*D11</f>
        <v>0</v>
      </c>
    </row>
  </sheetData>
  <mergeCells count="5">
    <mergeCell ref="A11:A13"/>
    <mergeCell ref="A1:D1"/>
    <mergeCell ref="A3:D3"/>
    <mergeCell ref="A5:D5"/>
    <mergeCell ref="A8:A9"/>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D18"/>
  <sheetViews>
    <sheetView view="pageBreakPreview" zoomScaleSheetLayoutView="100" workbookViewId="0" topLeftCell="A10">
      <selection activeCell="D16" sqref="D16"/>
    </sheetView>
  </sheetViews>
  <sheetFormatPr defaultColWidth="9.00390625" defaultRowHeight="12.75"/>
  <cols>
    <col min="1" max="1" width="4.00390625" style="0" customWidth="1"/>
    <col min="2" max="2" width="102.00390625" style="0" customWidth="1"/>
    <col min="3" max="3" width="11.75390625" style="0" customWidth="1"/>
    <col min="4" max="4" width="16.00390625" style="0" customWidth="1"/>
  </cols>
  <sheetData>
    <row r="1" spans="1:4" ht="33.75" customHeight="1">
      <c r="A1" s="119" t="s">
        <v>202</v>
      </c>
      <c r="B1" s="119"/>
      <c r="C1" s="119"/>
      <c r="D1" s="119"/>
    </row>
    <row r="2" ht="9.75" customHeight="1">
      <c r="A2" s="3"/>
    </row>
    <row r="3" spans="1:4" ht="36.75" customHeight="1">
      <c r="A3" s="129" t="s">
        <v>203</v>
      </c>
      <c r="B3" s="129"/>
      <c r="C3" s="129"/>
      <c r="D3" s="129"/>
    </row>
    <row r="4" ht="10.5" customHeight="1">
      <c r="A4" s="9" t="s">
        <v>242</v>
      </c>
    </row>
    <row r="5" spans="1:4" ht="18.75">
      <c r="A5" s="123" t="s">
        <v>191</v>
      </c>
      <c r="B5" s="123"/>
      <c r="C5" s="123"/>
      <c r="D5" s="123"/>
    </row>
    <row r="6" ht="7.5" customHeight="1">
      <c r="A6" s="10" t="s">
        <v>243</v>
      </c>
    </row>
    <row r="7" spans="1:4" ht="24.75" customHeight="1">
      <c r="A7" s="12" t="s">
        <v>244</v>
      </c>
      <c r="B7" s="12" t="s">
        <v>245</v>
      </c>
      <c r="C7" s="12" t="s">
        <v>246</v>
      </c>
      <c r="D7" s="12" t="s">
        <v>247</v>
      </c>
    </row>
    <row r="8" spans="1:4" s="70" customFormat="1" ht="54.75" customHeight="1">
      <c r="A8" s="122" t="s">
        <v>235</v>
      </c>
      <c r="B8" s="15" t="s">
        <v>215</v>
      </c>
      <c r="C8" s="6" t="s">
        <v>248</v>
      </c>
      <c r="D8" s="6">
        <f>D9</f>
        <v>10360</v>
      </c>
    </row>
    <row r="9" spans="1:4" s="70" customFormat="1" ht="49.5" customHeight="1">
      <c r="A9" s="122"/>
      <c r="B9" s="5" t="s">
        <v>94</v>
      </c>
      <c r="C9" s="6" t="s">
        <v>248</v>
      </c>
      <c r="D9" s="19">
        <v>10360</v>
      </c>
    </row>
    <row r="10" spans="1:4" s="70" customFormat="1" ht="35.25" customHeight="1">
      <c r="A10" s="6" t="s">
        <v>236</v>
      </c>
      <c r="B10" s="15" t="s">
        <v>188</v>
      </c>
      <c r="C10" s="6" t="s">
        <v>249</v>
      </c>
      <c r="D10" s="26">
        <v>193</v>
      </c>
    </row>
    <row r="11" spans="1:4" s="70" customFormat="1" ht="48" customHeight="1">
      <c r="A11" s="122" t="s">
        <v>237</v>
      </c>
      <c r="B11" s="15" t="s">
        <v>204</v>
      </c>
      <c r="C11" s="6" t="s">
        <v>249</v>
      </c>
      <c r="D11" s="33">
        <f>D12/D13</f>
        <v>0.12953367875647667</v>
      </c>
    </row>
    <row r="12" spans="1:4" s="70" customFormat="1" ht="48" customHeight="1">
      <c r="A12" s="122"/>
      <c r="B12" s="5" t="s">
        <v>205</v>
      </c>
      <c r="C12" s="6" t="s">
        <v>249</v>
      </c>
      <c r="D12" s="106">
        <v>25</v>
      </c>
    </row>
    <row r="13" spans="1:4" s="70" customFormat="1" ht="34.5" customHeight="1">
      <c r="A13" s="122"/>
      <c r="B13" s="5" t="s">
        <v>198</v>
      </c>
      <c r="C13" s="6" t="s">
        <v>249</v>
      </c>
      <c r="D13" s="6">
        <f>D10</f>
        <v>193</v>
      </c>
    </row>
    <row r="14" spans="1:4" ht="19.5" customHeight="1">
      <c r="A14" s="13" t="s">
        <v>238</v>
      </c>
      <c r="B14" s="7" t="s">
        <v>226</v>
      </c>
      <c r="C14" s="8" t="s">
        <v>251</v>
      </c>
      <c r="D14" s="25">
        <f>D8*D10*D11/1000</f>
        <v>258.99999999999994</v>
      </c>
    </row>
    <row r="15" spans="2:4" s="30" customFormat="1" ht="18.75">
      <c r="B15" s="48" t="s">
        <v>227</v>
      </c>
      <c r="C15" s="6" t="s">
        <v>251</v>
      </c>
      <c r="D15" s="111">
        <v>0</v>
      </c>
    </row>
    <row r="16" spans="2:4" ht="18.75">
      <c r="B16" s="48" t="s">
        <v>228</v>
      </c>
      <c r="C16" s="6" t="s">
        <v>251</v>
      </c>
      <c r="D16" s="111">
        <v>0</v>
      </c>
    </row>
    <row r="17" spans="2:4" ht="18.75">
      <c r="B17" s="48" t="s">
        <v>141</v>
      </c>
      <c r="C17" s="6" t="s">
        <v>251</v>
      </c>
      <c r="D17" s="111">
        <v>256000</v>
      </c>
    </row>
    <row r="18" spans="2:4" ht="18.75">
      <c r="B18" s="48" t="s">
        <v>229</v>
      </c>
      <c r="C18" s="6" t="s">
        <v>251</v>
      </c>
      <c r="D18" s="111">
        <v>3000</v>
      </c>
    </row>
  </sheetData>
  <mergeCells count="5">
    <mergeCell ref="A11:A13"/>
    <mergeCell ref="A1:D1"/>
    <mergeCell ref="A3:D3"/>
    <mergeCell ref="A5:D5"/>
    <mergeCell ref="A8:A9"/>
  </mergeCells>
  <printOptions/>
  <pageMargins left="0.7874015748031497" right="0.3937007874015748" top="0.7874015748031497" bottom="0.7874015748031497" header="0.5118110236220472" footer="0.5118110236220472"/>
  <pageSetup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dimension ref="A1:H19"/>
  <sheetViews>
    <sheetView view="pageBreakPreview" zoomScale="80" zoomScaleNormal="75" zoomScaleSheetLayoutView="80" workbookViewId="0" topLeftCell="A1">
      <selection activeCell="D15" sqref="D15"/>
    </sheetView>
  </sheetViews>
  <sheetFormatPr defaultColWidth="9.00390625" defaultRowHeight="12.75"/>
  <cols>
    <col min="1" max="1" width="4.25390625" style="0" customWidth="1"/>
    <col min="2" max="2" width="105.875" style="0" customWidth="1"/>
    <col min="3" max="4" width="13.25390625" style="0" customWidth="1"/>
  </cols>
  <sheetData>
    <row r="1" spans="1:4" ht="18.75">
      <c r="A1" s="119" t="s">
        <v>158</v>
      </c>
      <c r="B1" s="119"/>
      <c r="C1" s="119"/>
      <c r="D1" s="119"/>
    </row>
    <row r="2" ht="18.75">
      <c r="A2" s="3"/>
    </row>
    <row r="3" spans="1:4" ht="18.75">
      <c r="A3" s="129" t="s">
        <v>159</v>
      </c>
      <c r="B3" s="129"/>
      <c r="C3" s="129"/>
      <c r="D3" s="129"/>
    </row>
    <row r="4" ht="20.25">
      <c r="A4" s="9" t="s">
        <v>242</v>
      </c>
    </row>
    <row r="5" spans="1:4" ht="18.75">
      <c r="A5" s="123" t="s">
        <v>233</v>
      </c>
      <c r="B5" s="123"/>
      <c r="C5" s="123"/>
      <c r="D5" s="123"/>
    </row>
    <row r="6" ht="21.75">
      <c r="A6" s="10" t="s">
        <v>243</v>
      </c>
    </row>
    <row r="7" spans="1:8" ht="37.5" customHeight="1">
      <c r="A7" s="12" t="s">
        <v>244</v>
      </c>
      <c r="B7" s="12" t="s">
        <v>245</v>
      </c>
      <c r="C7" s="12" t="s">
        <v>246</v>
      </c>
      <c r="D7" s="12" t="s">
        <v>247</v>
      </c>
      <c r="E7" s="73"/>
      <c r="F7" s="73"/>
      <c r="G7" s="73"/>
      <c r="H7" s="73"/>
    </row>
    <row r="8" spans="1:8" ht="34.5" customHeight="1">
      <c r="A8" s="122" t="s">
        <v>235</v>
      </c>
      <c r="B8" s="15" t="s">
        <v>60</v>
      </c>
      <c r="C8" s="6" t="s">
        <v>248</v>
      </c>
      <c r="D8" s="33">
        <f>D9+D10</f>
        <v>2529</v>
      </c>
      <c r="E8" s="47"/>
      <c r="F8" s="47"/>
      <c r="G8" s="73"/>
      <c r="H8" s="73"/>
    </row>
    <row r="9" spans="1:8" ht="21.75" customHeight="1">
      <c r="A9" s="122"/>
      <c r="B9" s="15" t="s">
        <v>19</v>
      </c>
      <c r="C9" s="6" t="s">
        <v>248</v>
      </c>
      <c r="D9" s="6">
        <v>500</v>
      </c>
      <c r="E9" s="47"/>
      <c r="F9" s="47"/>
      <c r="G9" s="73"/>
      <c r="H9" s="73"/>
    </row>
    <row r="10" spans="1:8" ht="51.75" customHeight="1">
      <c r="A10" s="122"/>
      <c r="B10" s="5" t="s">
        <v>124</v>
      </c>
      <c r="C10" s="6" t="s">
        <v>248</v>
      </c>
      <c r="D10" s="33">
        <v>2029</v>
      </c>
      <c r="E10" s="47"/>
      <c r="F10" s="47"/>
      <c r="G10" s="73"/>
      <c r="H10" s="73"/>
    </row>
    <row r="11" spans="1:8" ht="33" customHeight="1">
      <c r="A11" s="122" t="s">
        <v>236</v>
      </c>
      <c r="B11" s="15" t="s">
        <v>63</v>
      </c>
      <c r="C11" s="6" t="s">
        <v>249</v>
      </c>
      <c r="D11" s="32">
        <f>D12/D13</f>
        <v>0.0002037905033625433</v>
      </c>
      <c r="E11" s="79"/>
      <c r="F11" s="79"/>
      <c r="G11" s="73"/>
      <c r="H11" s="73"/>
    </row>
    <row r="12" spans="1:8" ht="31.5" customHeight="1">
      <c r="A12" s="122"/>
      <c r="B12" s="5" t="s">
        <v>64</v>
      </c>
      <c r="C12" s="6" t="s">
        <v>249</v>
      </c>
      <c r="D12" s="106">
        <v>1</v>
      </c>
      <c r="E12" s="80"/>
      <c r="F12" s="80"/>
      <c r="G12" s="73"/>
      <c r="H12" s="73"/>
    </row>
    <row r="13" spans="1:8" ht="30.75" customHeight="1">
      <c r="A13" s="122"/>
      <c r="B13" s="5" t="s">
        <v>65</v>
      </c>
      <c r="C13" s="6" t="s">
        <v>249</v>
      </c>
      <c r="D13" s="104">
        <v>4907</v>
      </c>
      <c r="E13" s="47"/>
      <c r="F13" s="47"/>
      <c r="G13" s="73"/>
      <c r="H13" s="73"/>
    </row>
    <row r="14" spans="1:8" ht="32.25" customHeight="1">
      <c r="A14" s="6" t="s">
        <v>237</v>
      </c>
      <c r="B14" s="15" t="s">
        <v>66</v>
      </c>
      <c r="C14" s="6" t="s">
        <v>249</v>
      </c>
      <c r="D14" s="104">
        <v>4907</v>
      </c>
      <c r="E14" s="47"/>
      <c r="F14" s="47"/>
      <c r="G14" s="73"/>
      <c r="H14" s="73"/>
    </row>
    <row r="15" spans="1:8" ht="32.25" customHeight="1">
      <c r="A15" s="6" t="s">
        <v>238</v>
      </c>
      <c r="B15" s="15" t="s">
        <v>20</v>
      </c>
      <c r="C15" s="6" t="s">
        <v>248</v>
      </c>
      <c r="D15" s="33">
        <f>(D8*D11*D14)*0.5%</f>
        <v>12.644999999999998</v>
      </c>
      <c r="E15" s="81"/>
      <c r="F15" s="81"/>
      <c r="G15" s="73"/>
      <c r="H15" s="73"/>
    </row>
    <row r="16" spans="1:8" ht="24" customHeight="1">
      <c r="A16" s="13" t="s">
        <v>239</v>
      </c>
      <c r="B16" s="7" t="s">
        <v>11</v>
      </c>
      <c r="C16" s="8" t="s">
        <v>251</v>
      </c>
      <c r="D16" s="29">
        <f>(D8*D11*D14+D15)/1000</f>
        <v>2.5416449999999995</v>
      </c>
      <c r="E16" s="74"/>
      <c r="F16" s="74"/>
      <c r="G16" s="73"/>
      <c r="H16" s="73"/>
    </row>
    <row r="17" spans="5:8" ht="12.75">
      <c r="E17" s="73"/>
      <c r="F17" s="73"/>
      <c r="G17" s="73"/>
      <c r="H17" s="73"/>
    </row>
    <row r="18" spans="5:8" ht="12.75">
      <c r="E18" s="73"/>
      <c r="F18" s="73"/>
      <c r="G18" s="73"/>
      <c r="H18" s="73"/>
    </row>
    <row r="19" spans="5:8" ht="12.75">
      <c r="E19" s="73"/>
      <c r="F19" s="73"/>
      <c r="G19" s="73"/>
      <c r="H19" s="73"/>
    </row>
  </sheetData>
  <mergeCells count="5">
    <mergeCell ref="A11:A13"/>
    <mergeCell ref="A1:D1"/>
    <mergeCell ref="A3:D3"/>
    <mergeCell ref="A5:D5"/>
    <mergeCell ref="A8:A10"/>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D14"/>
  <sheetViews>
    <sheetView view="pageBreakPreview" zoomScale="75" zoomScaleNormal="75" zoomScaleSheetLayoutView="75" workbookViewId="0" topLeftCell="A1">
      <selection activeCell="D12" sqref="D12"/>
    </sheetView>
  </sheetViews>
  <sheetFormatPr defaultColWidth="9.00390625" defaultRowHeight="12.75"/>
  <cols>
    <col min="1" max="1" width="3.625" style="0" customWidth="1"/>
    <col min="2" max="2" width="107.125" style="0" customWidth="1"/>
    <col min="3" max="3" width="14.375" style="0" customWidth="1"/>
    <col min="4" max="6" width="11.75390625" style="0" customWidth="1"/>
  </cols>
  <sheetData>
    <row r="1" spans="1:4" ht="33.75" customHeight="1">
      <c r="A1" s="119" t="s">
        <v>201</v>
      </c>
      <c r="B1" s="119"/>
      <c r="C1" s="119"/>
      <c r="D1" s="119"/>
    </row>
    <row r="2" ht="18.75">
      <c r="A2" s="3"/>
    </row>
    <row r="3" spans="1:4" ht="31.5" customHeight="1">
      <c r="A3" s="129" t="s">
        <v>136</v>
      </c>
      <c r="B3" s="129"/>
      <c r="C3" s="129"/>
      <c r="D3" s="129"/>
    </row>
    <row r="4" ht="14.25" customHeight="1">
      <c r="A4" s="9" t="s">
        <v>242</v>
      </c>
    </row>
    <row r="5" spans="1:4" ht="18.75">
      <c r="A5" s="123" t="s">
        <v>10</v>
      </c>
      <c r="B5" s="123"/>
      <c r="C5" s="123"/>
      <c r="D5" s="123"/>
    </row>
    <row r="6" ht="6.75" customHeight="1">
      <c r="A6" s="10" t="s">
        <v>243</v>
      </c>
    </row>
    <row r="7" spans="1:4" ht="47.25">
      <c r="A7" s="12" t="s">
        <v>244</v>
      </c>
      <c r="B7" s="12" t="s">
        <v>245</v>
      </c>
      <c r="C7" s="12" t="s">
        <v>246</v>
      </c>
      <c r="D7" s="12" t="s">
        <v>247</v>
      </c>
    </row>
    <row r="8" spans="1:4" ht="31.5" hidden="1">
      <c r="A8" s="124" t="s">
        <v>235</v>
      </c>
      <c r="B8" s="15" t="s">
        <v>16</v>
      </c>
      <c r="C8" s="6" t="s">
        <v>248</v>
      </c>
      <c r="D8" s="40">
        <f>D9+D10</f>
        <v>27225</v>
      </c>
    </row>
    <row r="9" spans="1:4" ht="125.25" customHeight="1" hidden="1">
      <c r="A9" s="125"/>
      <c r="B9" s="5" t="s">
        <v>12</v>
      </c>
      <c r="C9" s="6" t="s">
        <v>248</v>
      </c>
      <c r="D9" s="6">
        <v>22908.1</v>
      </c>
    </row>
    <row r="10" spans="1:4" ht="126" hidden="1">
      <c r="A10" s="125"/>
      <c r="B10" s="5" t="s">
        <v>13</v>
      </c>
      <c r="C10" s="6" t="s">
        <v>248</v>
      </c>
      <c r="D10" s="6">
        <v>4316.9</v>
      </c>
    </row>
    <row r="11" spans="1:4" ht="31.5">
      <c r="A11" s="124" t="s">
        <v>236</v>
      </c>
      <c r="B11" s="15" t="s">
        <v>17</v>
      </c>
      <c r="C11" s="6" t="s">
        <v>248</v>
      </c>
      <c r="D11" s="6">
        <f>D12+D13</f>
        <v>2249.3</v>
      </c>
    </row>
    <row r="12" spans="1:4" ht="110.25">
      <c r="A12" s="125"/>
      <c r="B12" s="5" t="s">
        <v>14</v>
      </c>
      <c r="C12" s="6" t="s">
        <v>248</v>
      </c>
      <c r="D12" s="110">
        <v>0</v>
      </c>
    </row>
    <row r="13" spans="1:4" ht="126">
      <c r="A13" s="125"/>
      <c r="B13" s="5" t="s">
        <v>15</v>
      </c>
      <c r="C13" s="6" t="s">
        <v>248</v>
      </c>
      <c r="D13" s="110">
        <v>2249.3</v>
      </c>
    </row>
    <row r="14" spans="1:4" ht="18.75" hidden="1">
      <c r="A14" s="19" t="s">
        <v>237</v>
      </c>
      <c r="B14" s="20" t="s">
        <v>18</v>
      </c>
      <c r="C14" s="6" t="s">
        <v>251</v>
      </c>
      <c r="D14" s="76">
        <f>D11+D8</f>
        <v>29474.3</v>
      </c>
    </row>
  </sheetData>
  <mergeCells count="5">
    <mergeCell ref="A11:A13"/>
    <mergeCell ref="A1:D1"/>
    <mergeCell ref="A3:D3"/>
    <mergeCell ref="A5:D5"/>
    <mergeCell ref="A8:A10"/>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30"/>
  <sheetViews>
    <sheetView tabSelected="1" view="pageBreakPreview" zoomScale="75" zoomScaleNormal="75" zoomScaleSheetLayoutView="75" workbookViewId="0" topLeftCell="A28">
      <selection activeCell="D14" sqref="D14"/>
    </sheetView>
  </sheetViews>
  <sheetFormatPr defaultColWidth="9.00390625" defaultRowHeight="12.75"/>
  <cols>
    <col min="1" max="1" width="4.875" style="0" customWidth="1"/>
    <col min="2" max="2" width="125.00390625" style="0" customWidth="1"/>
    <col min="3" max="3" width="13.625" style="0" customWidth="1"/>
    <col min="4" max="4" width="17.625" style="0" customWidth="1"/>
    <col min="5" max="5" width="21.125" style="35" bestFit="1" customWidth="1"/>
  </cols>
  <sheetData>
    <row r="1" spans="1:4" ht="18.75">
      <c r="A1" s="119" t="s">
        <v>171</v>
      </c>
      <c r="B1" s="119"/>
      <c r="C1" s="119"/>
      <c r="D1" s="119"/>
    </row>
    <row r="2" ht="18.75">
      <c r="A2" s="3"/>
    </row>
    <row r="3" spans="1:4" ht="95.25" customHeight="1">
      <c r="A3" s="120" t="s">
        <v>169</v>
      </c>
      <c r="B3" s="120"/>
      <c r="C3" s="120"/>
      <c r="D3" s="120"/>
    </row>
    <row r="4" ht="20.25">
      <c r="A4" s="9" t="s">
        <v>242</v>
      </c>
    </row>
    <row r="5" spans="1:4" ht="42" customHeight="1">
      <c r="A5" s="121" t="s">
        <v>170</v>
      </c>
      <c r="B5" s="121"/>
      <c r="C5" s="121"/>
      <c r="D5" s="121"/>
    </row>
    <row r="6" ht="22.5" thickBot="1">
      <c r="A6" s="10" t="s">
        <v>243</v>
      </c>
    </row>
    <row r="7" spans="1:4" ht="31.5">
      <c r="A7" s="60" t="s">
        <v>244</v>
      </c>
      <c r="B7" s="61" t="s">
        <v>245</v>
      </c>
      <c r="C7" s="61" t="s">
        <v>246</v>
      </c>
      <c r="D7" s="62" t="s">
        <v>247</v>
      </c>
    </row>
    <row r="8" spans="1:4" ht="36.75" customHeight="1">
      <c r="A8" s="50" t="s">
        <v>235</v>
      </c>
      <c r="B8" s="18" t="s">
        <v>79</v>
      </c>
      <c r="C8" s="6" t="s">
        <v>249</v>
      </c>
      <c r="D8" s="101">
        <v>193</v>
      </c>
    </row>
    <row r="9" spans="1:5" ht="36.75" customHeight="1">
      <c r="A9" s="50" t="s">
        <v>236</v>
      </c>
      <c r="B9" s="18" t="s">
        <v>30</v>
      </c>
      <c r="C9" s="6" t="s">
        <v>248</v>
      </c>
      <c r="D9" s="63">
        <v>0.8912</v>
      </c>
      <c r="E9" s="36">
        <f>D8*D9*(D10*D11+D12*D13+D14*D15)*D16</f>
        <v>4014624.2403648496</v>
      </c>
    </row>
    <row r="10" spans="1:4" ht="36.75" customHeight="1">
      <c r="A10" s="50" t="s">
        <v>237</v>
      </c>
      <c r="B10" s="18" t="s">
        <v>80</v>
      </c>
      <c r="C10" s="6" t="s">
        <v>248</v>
      </c>
      <c r="D10" s="63">
        <f>пособие!D7</f>
        <v>850</v>
      </c>
    </row>
    <row r="11" spans="1:5" ht="36" customHeight="1">
      <c r="A11" s="50" t="s">
        <v>238</v>
      </c>
      <c r="B11" s="18" t="s">
        <v>81</v>
      </c>
      <c r="C11" s="6"/>
      <c r="D11" s="63">
        <v>0.5971</v>
      </c>
      <c r="E11" s="37"/>
    </row>
    <row r="12" spans="1:5" ht="36" customHeight="1">
      <c r="A12" s="50" t="s">
        <v>239</v>
      </c>
      <c r="B12" s="18" t="s">
        <v>82</v>
      </c>
      <c r="C12" s="6" t="s">
        <v>248</v>
      </c>
      <c r="D12" s="63">
        <f>пособие!D11</f>
        <v>2875</v>
      </c>
      <c r="E12" s="37"/>
    </row>
    <row r="13" spans="1:5" ht="52.5" customHeight="1">
      <c r="A13" s="50" t="s">
        <v>240</v>
      </c>
      <c r="B13" s="18" t="s">
        <v>83</v>
      </c>
      <c r="C13" s="6"/>
      <c r="D13" s="63">
        <v>0.265</v>
      </c>
      <c r="E13" s="37"/>
    </row>
    <row r="14" spans="1:5" ht="35.25" customHeight="1">
      <c r="A14" s="50" t="s">
        <v>250</v>
      </c>
      <c r="B14" s="18" t="s">
        <v>84</v>
      </c>
      <c r="C14" s="6" t="s">
        <v>248</v>
      </c>
      <c r="D14" s="63">
        <f>пособие!D16</f>
        <v>4900</v>
      </c>
      <c r="E14" s="37"/>
    </row>
    <row r="15" spans="1:5" ht="54" customHeight="1">
      <c r="A15" s="50" t="s">
        <v>97</v>
      </c>
      <c r="B15" s="18" t="s">
        <v>85</v>
      </c>
      <c r="C15" s="6"/>
      <c r="D15" s="63">
        <f>пособие!D19</f>
        <v>0.1379</v>
      </c>
      <c r="E15" s="37"/>
    </row>
    <row r="16" spans="1:5" ht="22.5" customHeight="1" thickBot="1">
      <c r="A16" s="52" t="s">
        <v>98</v>
      </c>
      <c r="B16" s="53" t="s">
        <v>31</v>
      </c>
      <c r="C16" s="43" t="s">
        <v>143</v>
      </c>
      <c r="D16" s="59">
        <f>пособие!D24</f>
        <v>11.99957919548</v>
      </c>
      <c r="E16" s="54"/>
    </row>
    <row r="17" spans="1:4" ht="37.5" customHeight="1">
      <c r="A17" s="55" t="s">
        <v>99</v>
      </c>
      <c r="B17" s="56" t="s">
        <v>127</v>
      </c>
      <c r="C17" s="57"/>
      <c r="D17" s="58">
        <f>пенс!D8</f>
        <v>0.015544041450777202</v>
      </c>
    </row>
    <row r="18" spans="1:5" ht="33.75" customHeight="1">
      <c r="A18" s="50" t="s">
        <v>100</v>
      </c>
      <c r="B18" s="18" t="s">
        <v>86</v>
      </c>
      <c r="C18" s="6" t="s">
        <v>248</v>
      </c>
      <c r="D18" s="51">
        <f>пенс!D11</f>
        <v>7130</v>
      </c>
      <c r="E18" s="49">
        <f>D8*D17*D18*D19</f>
        <v>130479.545451417</v>
      </c>
    </row>
    <row r="19" spans="1:5" ht="36.75" customHeight="1" thickBot="1">
      <c r="A19" s="52" t="s">
        <v>101</v>
      </c>
      <c r="B19" s="53" t="s">
        <v>33</v>
      </c>
      <c r="C19" s="43" t="s">
        <v>143</v>
      </c>
      <c r="D19" s="59">
        <f>пенс!D12</f>
        <v>6.1000255003</v>
      </c>
      <c r="E19" s="54"/>
    </row>
    <row r="20" spans="1:5" ht="56.25" customHeight="1">
      <c r="A20" s="55" t="s">
        <v>102</v>
      </c>
      <c r="B20" s="56" t="s">
        <v>32</v>
      </c>
      <c r="C20" s="57" t="s">
        <v>249</v>
      </c>
      <c r="D20" s="58">
        <f>стип!D8</f>
        <v>0.12953367875647667</v>
      </c>
      <c r="E20" s="37">
        <f>D8*D20*(D21*D22+D23*D24+D25*D26)*D27</f>
        <v>74300.02950824998</v>
      </c>
    </row>
    <row r="21" spans="1:5" ht="34.5" customHeight="1">
      <c r="A21" s="50" t="s">
        <v>103</v>
      </c>
      <c r="B21" s="18" t="s">
        <v>87</v>
      </c>
      <c r="C21" s="6" t="s">
        <v>248</v>
      </c>
      <c r="D21" s="63">
        <f>стип!D9</f>
        <v>850</v>
      </c>
      <c r="E21" s="37"/>
    </row>
    <row r="22" spans="1:5" ht="52.5" customHeight="1">
      <c r="A22" s="50" t="s">
        <v>104</v>
      </c>
      <c r="B22" s="18" t="s">
        <v>88</v>
      </c>
      <c r="C22" s="6"/>
      <c r="D22" s="63">
        <f>стип!D12</f>
        <v>0.6277</v>
      </c>
      <c r="E22" s="37"/>
    </row>
    <row r="23" spans="1:5" ht="39" customHeight="1">
      <c r="A23" s="50" t="s">
        <v>105</v>
      </c>
      <c r="B23" s="18" t="s">
        <v>89</v>
      </c>
      <c r="C23" s="6" t="s">
        <v>248</v>
      </c>
      <c r="D23" s="63">
        <f>стип!D13</f>
        <v>2875</v>
      </c>
      <c r="E23" s="37"/>
    </row>
    <row r="24" spans="1:5" ht="70.5" customHeight="1">
      <c r="A24" s="50" t="s">
        <v>106</v>
      </c>
      <c r="B24" s="18" t="s">
        <v>90</v>
      </c>
      <c r="C24" s="6"/>
      <c r="D24" s="63">
        <f>стип!D17</f>
        <v>0.1532</v>
      </c>
      <c r="E24" s="37"/>
    </row>
    <row r="25" spans="1:5" ht="35.25" customHeight="1">
      <c r="A25" s="50" t="s">
        <v>107</v>
      </c>
      <c r="B25" s="18" t="s">
        <v>91</v>
      </c>
      <c r="C25" s="6" t="s">
        <v>248</v>
      </c>
      <c r="D25" s="63">
        <f>стип!D18</f>
        <v>4900</v>
      </c>
      <c r="E25" s="37"/>
    </row>
    <row r="26" spans="1:5" ht="51.75" customHeight="1">
      <c r="A26" s="50" t="s">
        <v>108</v>
      </c>
      <c r="B26" s="18" t="s">
        <v>93</v>
      </c>
      <c r="C26" s="6"/>
      <c r="D26" s="63">
        <f>стип!D21</f>
        <v>0.219</v>
      </c>
      <c r="E26" s="37"/>
    </row>
    <row r="27" spans="1:5" ht="20.25" customHeight="1" thickBot="1">
      <c r="A27" s="52" t="s">
        <v>109</v>
      </c>
      <c r="B27" s="53" t="s">
        <v>34</v>
      </c>
      <c r="C27" s="43" t="s">
        <v>143</v>
      </c>
      <c r="D27" s="59">
        <f>стип!D22</f>
        <v>1.451814</v>
      </c>
      <c r="E27" s="54"/>
    </row>
    <row r="28" spans="1:5" ht="135.75" customHeight="1">
      <c r="A28" s="55" t="s">
        <v>110</v>
      </c>
      <c r="B28" s="56" t="s">
        <v>128</v>
      </c>
      <c r="C28" s="57" t="s">
        <v>248</v>
      </c>
      <c r="D28" s="64">
        <f>E30*0.5%</f>
        <v>20444.621349365498</v>
      </c>
      <c r="E28" s="38">
        <f>E30*0.5%</f>
        <v>20444.621349365498</v>
      </c>
    </row>
    <row r="29" spans="1:5" ht="132" customHeight="1">
      <c r="A29" s="50" t="s">
        <v>111</v>
      </c>
      <c r="B29" s="18" t="s">
        <v>96</v>
      </c>
      <c r="C29" s="6" t="s">
        <v>248</v>
      </c>
      <c r="D29" s="63">
        <v>0</v>
      </c>
      <c r="E29" s="37"/>
    </row>
    <row r="30" spans="1:5" ht="19.5" thickBot="1">
      <c r="A30" s="65" t="s">
        <v>120</v>
      </c>
      <c r="B30" s="66" t="s">
        <v>252</v>
      </c>
      <c r="C30" s="67" t="s">
        <v>251</v>
      </c>
      <c r="D30" s="68">
        <f>SUM(E9+E18+E20+D28+D29)/1000</f>
        <v>4239.848436673882</v>
      </c>
      <c r="E30" s="36">
        <f>SUM(E9+E20)</f>
        <v>4088924.2698730994</v>
      </c>
    </row>
    <row r="33" ht="15" customHeight="1"/>
  </sheetData>
  <mergeCells count="3">
    <mergeCell ref="A1:D1"/>
    <mergeCell ref="A3:D3"/>
    <mergeCell ref="A5:D5"/>
  </mergeCells>
  <printOptions/>
  <pageMargins left="0.7874015748031497" right="0.3937007874015748" top="0.7874015748031497" bottom="0.7874015748031497" header="0.5118110236220472" footer="0.5118110236220472"/>
  <pageSetup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dimension ref="A1:H25"/>
  <sheetViews>
    <sheetView view="pageBreakPreview" zoomScale="75" zoomScaleNormal="75" zoomScaleSheetLayoutView="75" workbookViewId="0" topLeftCell="A13">
      <selection activeCell="D15" sqref="D15"/>
    </sheetView>
  </sheetViews>
  <sheetFormatPr defaultColWidth="9.00390625" defaultRowHeight="12.75"/>
  <cols>
    <col min="1" max="1" width="5.75390625" style="0" customWidth="1"/>
    <col min="2" max="2" width="103.00390625" style="0" customWidth="1"/>
    <col min="3" max="3" width="12.25390625" style="0" customWidth="1"/>
    <col min="4" max="4" width="15.875" style="0" customWidth="1"/>
    <col min="5" max="5" width="15.00390625" style="0" customWidth="1"/>
  </cols>
  <sheetData>
    <row r="1" spans="1:4" ht="18.75">
      <c r="A1" s="119" t="s">
        <v>268</v>
      </c>
      <c r="B1" s="119"/>
      <c r="C1" s="119"/>
      <c r="D1" s="119"/>
    </row>
    <row r="2" ht="18.75">
      <c r="A2" s="3"/>
    </row>
    <row r="3" spans="1:4" ht="60" customHeight="1">
      <c r="A3" s="120" t="s">
        <v>253</v>
      </c>
      <c r="B3" s="120"/>
      <c r="C3" s="120"/>
      <c r="D3" s="120"/>
    </row>
    <row r="4" spans="1:8" ht="33" customHeight="1">
      <c r="A4" s="123" t="s">
        <v>254</v>
      </c>
      <c r="B4" s="123"/>
      <c r="C4" s="123"/>
      <c r="D4" s="123"/>
      <c r="E4" s="73"/>
      <c r="F4" s="73"/>
      <c r="G4" s="73"/>
      <c r="H4" s="73"/>
    </row>
    <row r="5" spans="1:8" ht="21.75">
      <c r="A5" s="10" t="s">
        <v>243</v>
      </c>
      <c r="E5" s="73"/>
      <c r="F5" s="73"/>
      <c r="G5" s="73"/>
      <c r="H5" s="73"/>
    </row>
    <row r="6" spans="1:8" ht="42" customHeight="1">
      <c r="A6" s="12" t="s">
        <v>244</v>
      </c>
      <c r="B6" s="12" t="s">
        <v>245</v>
      </c>
      <c r="C6" s="12" t="s">
        <v>246</v>
      </c>
      <c r="D6" s="12" t="s">
        <v>247</v>
      </c>
      <c r="E6" s="73"/>
      <c r="F6" s="73"/>
      <c r="G6" s="73"/>
      <c r="H6" s="73"/>
    </row>
    <row r="7" spans="1:8" ht="31.5" customHeight="1">
      <c r="A7" s="122" t="s">
        <v>235</v>
      </c>
      <c r="B7" s="15" t="s">
        <v>26</v>
      </c>
      <c r="C7" s="6" t="s">
        <v>248</v>
      </c>
      <c r="D7" s="29">
        <v>850</v>
      </c>
      <c r="E7" s="74"/>
      <c r="F7" s="73"/>
      <c r="G7" s="73"/>
      <c r="H7" s="73"/>
    </row>
    <row r="8" spans="1:8" ht="34.5" customHeight="1">
      <c r="A8" s="122"/>
      <c r="B8" s="15" t="s">
        <v>21</v>
      </c>
      <c r="C8" s="6" t="s">
        <v>248</v>
      </c>
      <c r="D8" s="33">
        <v>850</v>
      </c>
      <c r="E8" s="81"/>
      <c r="F8" s="73"/>
      <c r="G8" s="73"/>
      <c r="H8" s="73"/>
    </row>
    <row r="9" spans="1:8" ht="31.5" customHeight="1">
      <c r="A9" s="122"/>
      <c r="B9" s="5" t="s">
        <v>125</v>
      </c>
      <c r="C9" s="6"/>
      <c r="D9" s="6">
        <v>1</v>
      </c>
      <c r="E9" s="47"/>
      <c r="F9" s="73"/>
      <c r="G9" s="73"/>
      <c r="H9" s="73"/>
    </row>
    <row r="10" spans="1:8" ht="47.25" customHeight="1">
      <c r="A10" s="27" t="s">
        <v>236</v>
      </c>
      <c r="B10" s="28" t="s">
        <v>264</v>
      </c>
      <c r="C10" s="6"/>
      <c r="D10" s="102">
        <v>0.5971</v>
      </c>
      <c r="E10" s="94"/>
      <c r="F10" s="73"/>
      <c r="G10" s="73"/>
      <c r="H10" s="73"/>
    </row>
    <row r="11" spans="1:8" ht="31.5" customHeight="1">
      <c r="A11" s="122" t="s">
        <v>237</v>
      </c>
      <c r="B11" s="15" t="s">
        <v>75</v>
      </c>
      <c r="C11" s="6" t="s">
        <v>248</v>
      </c>
      <c r="D11" s="29">
        <v>2875</v>
      </c>
      <c r="E11" s="74"/>
      <c r="F11" s="73"/>
      <c r="G11" s="73"/>
      <c r="H11" s="73"/>
    </row>
    <row r="12" spans="1:8" ht="31.5" customHeight="1">
      <c r="A12" s="122"/>
      <c r="B12" s="5" t="s">
        <v>22</v>
      </c>
      <c r="C12" s="6" t="s">
        <v>248</v>
      </c>
      <c r="D12" s="33">
        <v>850</v>
      </c>
      <c r="E12" s="81"/>
      <c r="F12" s="73"/>
      <c r="G12" s="73"/>
      <c r="H12" s="73"/>
    </row>
    <row r="13" spans="1:8" ht="31.5" customHeight="1">
      <c r="A13" s="122"/>
      <c r="B13" s="5" t="s">
        <v>23</v>
      </c>
      <c r="C13" s="6" t="s">
        <v>248</v>
      </c>
      <c r="D13" s="33">
        <v>4900</v>
      </c>
      <c r="E13" s="81"/>
      <c r="F13" s="73"/>
      <c r="G13" s="73"/>
      <c r="H13" s="73"/>
    </row>
    <row r="14" spans="1:8" ht="31.5" customHeight="1">
      <c r="A14" s="122"/>
      <c r="B14" s="5" t="s">
        <v>24</v>
      </c>
      <c r="C14" s="6"/>
      <c r="D14" s="6">
        <v>1</v>
      </c>
      <c r="E14" s="47"/>
      <c r="F14" s="73"/>
      <c r="G14" s="73"/>
      <c r="H14" s="73"/>
    </row>
    <row r="15" spans="1:8" ht="49.5" customHeight="1">
      <c r="A15" s="27" t="s">
        <v>238</v>
      </c>
      <c r="B15" s="28" t="s">
        <v>265</v>
      </c>
      <c r="C15" s="6"/>
      <c r="D15" s="102">
        <v>0.265</v>
      </c>
      <c r="E15" s="94"/>
      <c r="F15" s="73"/>
      <c r="G15" s="73"/>
      <c r="H15" s="73"/>
    </row>
    <row r="16" spans="1:8" ht="31.5" customHeight="1">
      <c r="A16" s="122" t="s">
        <v>239</v>
      </c>
      <c r="B16" s="15" t="s">
        <v>76</v>
      </c>
      <c r="C16" s="6" t="s">
        <v>248</v>
      </c>
      <c r="D16" s="29">
        <v>4900</v>
      </c>
      <c r="E16" s="74"/>
      <c r="F16" s="73"/>
      <c r="G16" s="73"/>
      <c r="H16" s="73"/>
    </row>
    <row r="17" spans="1:8" ht="31.5" customHeight="1">
      <c r="A17" s="122"/>
      <c r="B17" s="5" t="s">
        <v>25</v>
      </c>
      <c r="C17" s="6" t="s">
        <v>248</v>
      </c>
      <c r="D17" s="33">
        <v>4900</v>
      </c>
      <c r="E17" s="81"/>
      <c r="F17" s="73"/>
      <c r="G17" s="73"/>
      <c r="H17" s="73"/>
    </row>
    <row r="18" spans="1:8" ht="31.5" customHeight="1">
      <c r="A18" s="122"/>
      <c r="B18" s="5" t="s">
        <v>24</v>
      </c>
      <c r="C18" s="6"/>
      <c r="D18" s="6">
        <v>1</v>
      </c>
      <c r="E18" s="47"/>
      <c r="F18" s="73"/>
      <c r="G18" s="73"/>
      <c r="H18" s="73"/>
    </row>
    <row r="19" spans="1:8" ht="43.5" customHeight="1">
      <c r="A19" s="27" t="s">
        <v>240</v>
      </c>
      <c r="B19" s="28" t="s">
        <v>266</v>
      </c>
      <c r="C19" s="6"/>
      <c r="D19" s="103">
        <v>0.1379</v>
      </c>
      <c r="E19" s="95"/>
      <c r="F19" s="73"/>
      <c r="G19" s="73"/>
      <c r="H19" s="73"/>
    </row>
    <row r="20" spans="1:8" ht="78" customHeight="1">
      <c r="A20" s="122" t="s">
        <v>250</v>
      </c>
      <c r="B20" s="16" t="s">
        <v>38</v>
      </c>
      <c r="C20" s="6" t="s">
        <v>249</v>
      </c>
      <c r="D20" s="29">
        <f>D21/D22</f>
        <v>0.8911917098445595</v>
      </c>
      <c r="E20" s="74"/>
      <c r="F20" s="73"/>
      <c r="G20" s="74"/>
      <c r="H20" s="73"/>
    </row>
    <row r="21" spans="1:8" ht="33" customHeight="1">
      <c r="A21" s="122"/>
      <c r="B21" s="17" t="s">
        <v>35</v>
      </c>
      <c r="C21" s="6" t="s">
        <v>249</v>
      </c>
      <c r="D21" s="104">
        <v>172</v>
      </c>
      <c r="E21" s="47"/>
      <c r="F21" s="73"/>
      <c r="G21" s="73"/>
      <c r="H21" s="73"/>
    </row>
    <row r="22" spans="1:8" ht="36" customHeight="1">
      <c r="A22" s="122"/>
      <c r="B22" s="17" t="s">
        <v>36</v>
      </c>
      <c r="C22" s="6" t="s">
        <v>249</v>
      </c>
      <c r="D22" s="26">
        <v>193</v>
      </c>
      <c r="E22" s="96"/>
      <c r="F22" s="73"/>
      <c r="G22" s="73"/>
      <c r="H22" s="73"/>
    </row>
    <row r="23" spans="1:8" ht="36.75" customHeight="1">
      <c r="A23" s="27" t="s">
        <v>97</v>
      </c>
      <c r="B23" s="28" t="s">
        <v>257</v>
      </c>
      <c r="C23" s="6" t="s">
        <v>249</v>
      </c>
      <c r="D23" s="69">
        <v>193</v>
      </c>
      <c r="E23" s="97"/>
      <c r="F23" s="73"/>
      <c r="G23" s="73"/>
      <c r="H23" s="73"/>
    </row>
    <row r="24" spans="1:8" ht="15.75">
      <c r="A24" s="27" t="s">
        <v>98</v>
      </c>
      <c r="B24" s="28" t="s">
        <v>37</v>
      </c>
      <c r="C24" s="6" t="s">
        <v>143</v>
      </c>
      <c r="D24" s="24">
        <v>11.99957919548</v>
      </c>
      <c r="E24" s="98"/>
      <c r="F24" s="73"/>
      <c r="G24" s="73"/>
      <c r="H24" s="73"/>
    </row>
    <row r="25" spans="1:8" ht="18.75">
      <c r="A25" s="27" t="s">
        <v>99</v>
      </c>
      <c r="B25" s="20" t="s">
        <v>255</v>
      </c>
      <c r="C25" s="8" t="s">
        <v>251</v>
      </c>
      <c r="D25" s="25">
        <f>(D23*D20*(D7*D10+D11*D15+D16*D19)*D24)/1000</f>
        <v>4014.5868953704735</v>
      </c>
      <c r="E25" s="75"/>
      <c r="F25" s="73"/>
      <c r="G25" s="73"/>
      <c r="H25" s="73"/>
    </row>
  </sheetData>
  <mergeCells count="7">
    <mergeCell ref="A20:A22"/>
    <mergeCell ref="A16:A18"/>
    <mergeCell ref="A11:A14"/>
    <mergeCell ref="A1:D1"/>
    <mergeCell ref="A3:D3"/>
    <mergeCell ref="A7:A9"/>
    <mergeCell ref="A4:D4"/>
  </mergeCells>
  <printOptions/>
  <pageMargins left="0.7874015748031497" right="0.3937007874015748" top="0.7874015748031497" bottom="0.7874015748031497" header="0.5118110236220472" footer="0.5118110236220472"/>
  <pageSetup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F24"/>
  <sheetViews>
    <sheetView view="pageBreakPreview" zoomScale="75" zoomScaleNormal="75" zoomScaleSheetLayoutView="75" workbookViewId="0" topLeftCell="A10">
      <selection activeCell="D23" sqref="D23"/>
    </sheetView>
  </sheetViews>
  <sheetFormatPr defaultColWidth="9.00390625" defaultRowHeight="12.75"/>
  <cols>
    <col min="1" max="1" width="4.75390625" style="0" customWidth="1"/>
    <col min="2" max="2" width="102.625" style="0" customWidth="1"/>
    <col min="3" max="3" width="14.00390625" style="0" customWidth="1"/>
    <col min="4" max="4" width="16.25390625" style="0" customWidth="1"/>
    <col min="5" max="5" width="9.25390625" style="0" bestFit="1" customWidth="1"/>
  </cols>
  <sheetData>
    <row r="1" spans="1:4" ht="18.75">
      <c r="A1" s="119" t="s">
        <v>269</v>
      </c>
      <c r="B1" s="119"/>
      <c r="C1" s="119"/>
      <c r="D1" s="119"/>
    </row>
    <row r="2" ht="18.75">
      <c r="A2" s="3"/>
    </row>
    <row r="3" spans="1:4" ht="36" customHeight="1">
      <c r="A3" s="120" t="s">
        <v>256</v>
      </c>
      <c r="B3" s="120"/>
      <c r="C3" s="120"/>
      <c r="D3" s="120"/>
    </row>
    <row r="4" spans="1:4" ht="27" customHeight="1">
      <c r="A4" s="119" t="s">
        <v>261</v>
      </c>
      <c r="B4" s="127"/>
      <c r="C4" s="127"/>
      <c r="D4" s="127"/>
    </row>
    <row r="5" ht="21.75">
      <c r="A5" s="10" t="s">
        <v>243</v>
      </c>
    </row>
    <row r="6" spans="1:4" ht="36" customHeight="1">
      <c r="A6" s="12" t="s">
        <v>244</v>
      </c>
      <c r="B6" s="12" t="s">
        <v>245</v>
      </c>
      <c r="C6" s="12" t="s">
        <v>246</v>
      </c>
      <c r="D6" s="12" t="s">
        <v>247</v>
      </c>
    </row>
    <row r="7" spans="1:4" ht="36" customHeight="1">
      <c r="A7" s="27" t="s">
        <v>235</v>
      </c>
      <c r="B7" s="28" t="s">
        <v>257</v>
      </c>
      <c r="C7" s="6" t="s">
        <v>249</v>
      </c>
      <c r="D7" s="69">
        <v>193</v>
      </c>
    </row>
    <row r="8" spans="1:4" ht="45" customHeight="1">
      <c r="A8" s="27" t="s">
        <v>236</v>
      </c>
      <c r="B8" s="28" t="s">
        <v>126</v>
      </c>
      <c r="C8" s="6" t="s">
        <v>249</v>
      </c>
      <c r="D8" s="105">
        <f>25/D7</f>
        <v>0.12953367875647667</v>
      </c>
    </row>
    <row r="9" spans="1:4" ht="34.5" customHeight="1">
      <c r="A9" s="122" t="s">
        <v>237</v>
      </c>
      <c r="B9" s="15" t="s">
        <v>27</v>
      </c>
      <c r="C9" s="6" t="s">
        <v>248</v>
      </c>
      <c r="D9" s="29">
        <f>D10*D11</f>
        <v>850</v>
      </c>
    </row>
    <row r="10" spans="1:4" ht="35.25" customHeight="1">
      <c r="A10" s="122"/>
      <c r="B10" s="15" t="s">
        <v>74</v>
      </c>
      <c r="C10" s="6" t="s">
        <v>248</v>
      </c>
      <c r="D10" s="33">
        <v>850</v>
      </c>
    </row>
    <row r="11" spans="1:4" ht="34.5" customHeight="1">
      <c r="A11" s="122"/>
      <c r="B11" s="5" t="s">
        <v>125</v>
      </c>
      <c r="C11" s="6"/>
      <c r="D11" s="6">
        <v>1</v>
      </c>
    </row>
    <row r="12" spans="1:4" ht="47.25" customHeight="1">
      <c r="A12" s="13" t="s">
        <v>238</v>
      </c>
      <c r="B12" s="28" t="s">
        <v>258</v>
      </c>
      <c r="C12" s="6"/>
      <c r="D12" s="102">
        <v>0.6277</v>
      </c>
    </row>
    <row r="13" spans="1:4" ht="31.5" customHeight="1">
      <c r="A13" s="124" t="s">
        <v>239</v>
      </c>
      <c r="B13" s="15" t="s">
        <v>77</v>
      </c>
      <c r="C13" s="6" t="s">
        <v>248</v>
      </c>
      <c r="D13" s="29">
        <f>(D14+D15)/2*D16</f>
        <v>2875</v>
      </c>
    </row>
    <row r="14" spans="1:4" ht="36" customHeight="1">
      <c r="A14" s="125"/>
      <c r="B14" s="5" t="s">
        <v>22</v>
      </c>
      <c r="C14" s="6" t="s">
        <v>248</v>
      </c>
      <c r="D14" s="33">
        <v>850</v>
      </c>
    </row>
    <row r="15" spans="1:4" ht="34.5" customHeight="1">
      <c r="A15" s="125"/>
      <c r="B15" s="5" t="s">
        <v>23</v>
      </c>
      <c r="C15" s="6" t="s">
        <v>248</v>
      </c>
      <c r="D15" s="33">
        <v>4900</v>
      </c>
    </row>
    <row r="16" spans="1:4" ht="33.75" customHeight="1">
      <c r="A16" s="126"/>
      <c r="B16" s="5" t="s">
        <v>24</v>
      </c>
      <c r="C16" s="6"/>
      <c r="D16" s="6">
        <v>1</v>
      </c>
    </row>
    <row r="17" spans="1:4" ht="64.5" customHeight="1">
      <c r="A17" s="14" t="s">
        <v>240</v>
      </c>
      <c r="B17" s="28" t="s">
        <v>259</v>
      </c>
      <c r="C17" s="6"/>
      <c r="D17" s="102">
        <v>0.1532</v>
      </c>
    </row>
    <row r="18" spans="1:4" ht="34.5" customHeight="1">
      <c r="A18" s="122" t="s">
        <v>250</v>
      </c>
      <c r="B18" s="15" t="s">
        <v>78</v>
      </c>
      <c r="C18" s="6" t="s">
        <v>248</v>
      </c>
      <c r="D18" s="29">
        <f>D19*D20</f>
        <v>4900</v>
      </c>
    </row>
    <row r="19" spans="1:4" ht="34.5" customHeight="1">
      <c r="A19" s="122"/>
      <c r="B19" s="5" t="s">
        <v>25</v>
      </c>
      <c r="C19" s="6" t="s">
        <v>248</v>
      </c>
      <c r="D19" s="33">
        <v>4900</v>
      </c>
    </row>
    <row r="20" spans="1:4" ht="35.25" customHeight="1">
      <c r="A20" s="122"/>
      <c r="B20" s="5" t="s">
        <v>24</v>
      </c>
      <c r="C20" s="6"/>
      <c r="D20" s="6">
        <v>1</v>
      </c>
    </row>
    <row r="21" spans="1:4" ht="47.25">
      <c r="A21" s="27" t="s">
        <v>97</v>
      </c>
      <c r="B21" s="28" t="s">
        <v>260</v>
      </c>
      <c r="C21" s="6"/>
      <c r="D21" s="102">
        <v>0.219</v>
      </c>
    </row>
    <row r="22" spans="1:4" ht="15.75">
      <c r="A22" s="27" t="s">
        <v>98</v>
      </c>
      <c r="B22" s="28" t="s">
        <v>39</v>
      </c>
      <c r="C22" s="6" t="s">
        <v>143</v>
      </c>
      <c r="D22" s="25">
        <v>1.451814</v>
      </c>
    </row>
    <row r="23" spans="1:6" ht="18.75">
      <c r="A23" s="27" t="s">
        <v>99</v>
      </c>
      <c r="B23" s="20" t="s">
        <v>255</v>
      </c>
      <c r="C23" s="8" t="s">
        <v>251</v>
      </c>
      <c r="D23" s="25">
        <f>(D7*D8*(D9*D12+D13*D17+D18*D21)*D22)/1000</f>
        <v>74.30002950824998</v>
      </c>
      <c r="F23" s="39"/>
    </row>
    <row r="24" spans="2:4" ht="15.75">
      <c r="B24" s="89" t="s">
        <v>172</v>
      </c>
      <c r="C24" s="6" t="s">
        <v>248</v>
      </c>
      <c r="D24" s="90">
        <v>2047.1</v>
      </c>
    </row>
  </sheetData>
  <mergeCells count="6">
    <mergeCell ref="A13:A16"/>
    <mergeCell ref="A18:A20"/>
    <mergeCell ref="A1:D1"/>
    <mergeCell ref="A3:D3"/>
    <mergeCell ref="A9:A11"/>
    <mergeCell ref="A4:D4"/>
  </mergeCells>
  <printOptions/>
  <pageMargins left="0.7874015748031497" right="0.3937007874015748" top="0.7874015748031497" bottom="0.787401574803149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dimension ref="A1:E13"/>
  <sheetViews>
    <sheetView view="pageBreakPreview" zoomScale="75" zoomScaleNormal="75" zoomScaleSheetLayoutView="75" workbookViewId="0" topLeftCell="A1">
      <selection activeCell="H8" sqref="H8"/>
    </sheetView>
  </sheetViews>
  <sheetFormatPr defaultColWidth="9.00390625" defaultRowHeight="12.75"/>
  <cols>
    <col min="1" max="1" width="5.75390625" style="0" customWidth="1"/>
    <col min="2" max="2" width="96.125" style="0" customWidth="1"/>
    <col min="3" max="3" width="13.125" style="0" customWidth="1"/>
    <col min="4" max="4" width="14.375" style="0" customWidth="1"/>
    <col min="5" max="5" width="13.875" style="0" bestFit="1" customWidth="1"/>
  </cols>
  <sheetData>
    <row r="1" spans="1:4" ht="18.75">
      <c r="A1" s="119" t="s">
        <v>270</v>
      </c>
      <c r="B1" s="119"/>
      <c r="C1" s="119"/>
      <c r="D1" s="119"/>
    </row>
    <row r="2" ht="18.75">
      <c r="A2" s="3"/>
    </row>
    <row r="3" spans="1:4" ht="48" customHeight="1">
      <c r="A3" s="120" t="s">
        <v>263</v>
      </c>
      <c r="B3" s="120"/>
      <c r="C3" s="120"/>
      <c r="D3" s="120"/>
    </row>
    <row r="4" spans="1:4" ht="24.75" customHeight="1">
      <c r="A4" s="121" t="s">
        <v>262</v>
      </c>
      <c r="B4" s="121"/>
      <c r="C4" s="121"/>
      <c r="D4" s="121"/>
    </row>
    <row r="5" ht="21.75">
      <c r="A5" s="10" t="s">
        <v>243</v>
      </c>
    </row>
    <row r="6" spans="1:4" ht="36.75" customHeight="1">
      <c r="A6" s="12" t="s">
        <v>244</v>
      </c>
      <c r="B6" s="12" t="s">
        <v>245</v>
      </c>
      <c r="C6" s="12" t="s">
        <v>246</v>
      </c>
      <c r="D6" s="12" t="s">
        <v>247</v>
      </c>
    </row>
    <row r="7" spans="1:4" ht="36" customHeight="1">
      <c r="A7" s="27" t="s">
        <v>235</v>
      </c>
      <c r="B7" s="28" t="s">
        <v>257</v>
      </c>
      <c r="C7" s="6" t="s">
        <v>249</v>
      </c>
      <c r="D7" s="69">
        <f>'Соц выпл всего S1i'!D8</f>
        <v>193</v>
      </c>
    </row>
    <row r="8" spans="1:4" ht="50.25" customHeight="1">
      <c r="A8" s="122" t="s">
        <v>236</v>
      </c>
      <c r="B8" s="16" t="s">
        <v>241</v>
      </c>
      <c r="C8" s="6" t="s">
        <v>249</v>
      </c>
      <c r="D8" s="29">
        <f>D9/D10</f>
        <v>0.015544041450777202</v>
      </c>
    </row>
    <row r="9" spans="1:4" ht="32.25" customHeight="1">
      <c r="A9" s="122"/>
      <c r="B9" s="17" t="s">
        <v>121</v>
      </c>
      <c r="C9" s="6" t="s">
        <v>249</v>
      </c>
      <c r="D9" s="104">
        <v>3</v>
      </c>
    </row>
    <row r="10" spans="1:4" ht="36.75" customHeight="1">
      <c r="A10" s="122"/>
      <c r="B10" s="17" t="s">
        <v>122</v>
      </c>
      <c r="C10" s="6" t="s">
        <v>249</v>
      </c>
      <c r="D10" s="26">
        <f>D7</f>
        <v>193</v>
      </c>
    </row>
    <row r="11" spans="1:4" ht="33.75" customHeight="1">
      <c r="A11" s="23" t="s">
        <v>237</v>
      </c>
      <c r="B11" s="28" t="s">
        <v>267</v>
      </c>
      <c r="C11" s="6" t="s">
        <v>248</v>
      </c>
      <c r="D11" s="105">
        <v>7130</v>
      </c>
    </row>
    <row r="12" spans="1:4" ht="36.75" customHeight="1">
      <c r="A12" s="23" t="s">
        <v>238</v>
      </c>
      <c r="B12" s="28" t="s">
        <v>123</v>
      </c>
      <c r="C12" s="6" t="s">
        <v>143</v>
      </c>
      <c r="D12" s="25">
        <v>6.1000255003</v>
      </c>
    </row>
    <row r="13" spans="1:5" ht="18.75">
      <c r="A13" s="27" t="s">
        <v>239</v>
      </c>
      <c r="B13" s="20" t="s">
        <v>255</v>
      </c>
      <c r="C13" s="8" t="s">
        <v>216</v>
      </c>
      <c r="D13" s="25">
        <f>(D7*D8*D11*D12)/1000</f>
        <v>130.479545451417</v>
      </c>
      <c r="E13" s="72"/>
    </row>
  </sheetData>
  <mergeCells count="4">
    <mergeCell ref="A8:A10"/>
    <mergeCell ref="A1:D1"/>
    <mergeCell ref="A3:D3"/>
    <mergeCell ref="A4:D4"/>
  </mergeCells>
  <printOptions/>
  <pageMargins left="0.7874015748031497" right="0.3937007874015748" top="0.7874015748031497" bottom="0.7874015748031497" header="0.5118110236220472" footer="0.5118110236220472"/>
  <pageSetup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dimension ref="A1:F26"/>
  <sheetViews>
    <sheetView view="pageBreakPreview" zoomScale="75" zoomScaleNormal="75" zoomScaleSheetLayoutView="75" workbookViewId="0" topLeftCell="A13">
      <selection activeCell="A2" sqref="A2"/>
    </sheetView>
  </sheetViews>
  <sheetFormatPr defaultColWidth="9.00390625" defaultRowHeight="12.75"/>
  <cols>
    <col min="1" max="1" width="4.625" style="0" customWidth="1"/>
    <col min="2" max="2" width="102.875" style="0" customWidth="1"/>
    <col min="3" max="4" width="14.25390625" style="0" customWidth="1"/>
    <col min="5" max="5" width="13.00390625" style="73" customWidth="1"/>
    <col min="6" max="6" width="11.625" style="83" customWidth="1"/>
  </cols>
  <sheetData>
    <row r="1" spans="1:4" ht="16.5">
      <c r="A1" s="128" t="s">
        <v>62</v>
      </c>
      <c r="B1" s="128"/>
      <c r="C1" s="128"/>
      <c r="D1" s="128"/>
    </row>
    <row r="2" ht="18.75">
      <c r="A2" s="3"/>
    </row>
    <row r="3" spans="1:4" ht="18.75">
      <c r="A3" s="129" t="s">
        <v>112</v>
      </c>
      <c r="B3" s="129"/>
      <c r="C3" s="129"/>
      <c r="D3" s="129"/>
    </row>
    <row r="4" ht="10.5" customHeight="1">
      <c r="A4" s="9" t="s">
        <v>242</v>
      </c>
    </row>
    <row r="5" spans="1:4" ht="18.75">
      <c r="A5" s="123" t="s">
        <v>173</v>
      </c>
      <c r="B5" s="123"/>
      <c r="C5" s="123"/>
      <c r="D5" s="123"/>
    </row>
    <row r="6" ht="13.5" customHeight="1">
      <c r="A6" s="10" t="s">
        <v>243</v>
      </c>
    </row>
    <row r="7" spans="1:6" ht="53.25" customHeight="1">
      <c r="A7" s="12" t="s">
        <v>244</v>
      </c>
      <c r="B7" s="12" t="s">
        <v>245</v>
      </c>
      <c r="C7" s="12" t="s">
        <v>246</v>
      </c>
      <c r="D7" s="12" t="s">
        <v>247</v>
      </c>
      <c r="E7" s="84"/>
      <c r="F7" s="84"/>
    </row>
    <row r="8" spans="1:6" ht="31.5">
      <c r="A8" s="124" t="s">
        <v>235</v>
      </c>
      <c r="B8" s="15" t="s">
        <v>130</v>
      </c>
      <c r="C8" s="6" t="s">
        <v>251</v>
      </c>
      <c r="D8" s="24">
        <f>SUM(D9:D11)</f>
        <v>178.32725000000002</v>
      </c>
      <c r="E8" s="85"/>
      <c r="F8" s="86"/>
    </row>
    <row r="9" spans="1:6" ht="15.75">
      <c r="A9" s="125"/>
      <c r="B9" s="21" t="s">
        <v>133</v>
      </c>
      <c r="C9" s="6" t="s">
        <v>251</v>
      </c>
      <c r="D9" s="24">
        <f>'испыт трудн'!D21</f>
        <v>38.23525</v>
      </c>
      <c r="E9" s="85"/>
      <c r="F9" s="86"/>
    </row>
    <row r="10" spans="1:6" ht="15.75">
      <c r="A10" s="125"/>
      <c r="B10" s="21" t="s">
        <v>132</v>
      </c>
      <c r="C10" s="6" t="s">
        <v>251</v>
      </c>
      <c r="D10" s="24">
        <f>обществ!D21</f>
        <v>136.675</v>
      </c>
      <c r="E10" s="85"/>
      <c r="F10" s="86"/>
    </row>
    <row r="11" spans="1:6" ht="47.25">
      <c r="A11" s="126"/>
      <c r="B11" s="21" t="s">
        <v>131</v>
      </c>
      <c r="C11" s="6" t="s">
        <v>251</v>
      </c>
      <c r="D11" s="24">
        <f>'18-20'!D21</f>
        <v>3.417</v>
      </c>
      <c r="E11" s="85"/>
      <c r="F11" s="86"/>
    </row>
    <row r="12" spans="1:6" ht="31.5">
      <c r="A12" s="6" t="s">
        <v>236</v>
      </c>
      <c r="B12" s="15" t="s">
        <v>119</v>
      </c>
      <c r="C12" s="6" t="s">
        <v>251</v>
      </c>
      <c r="D12" s="24">
        <f>'14-18'!D21</f>
        <v>32.15</v>
      </c>
      <c r="E12" s="85"/>
      <c r="F12" s="86"/>
    </row>
    <row r="13" spans="1:6" ht="31.5">
      <c r="A13" s="124" t="s">
        <v>237</v>
      </c>
      <c r="B13" s="15" t="s">
        <v>129</v>
      </c>
      <c r="C13" s="6" t="s">
        <v>251</v>
      </c>
      <c r="D13" s="24">
        <f>SUM(D14:D15)</f>
        <v>12.55</v>
      </c>
      <c r="E13" s="85"/>
      <c r="F13" s="86"/>
    </row>
    <row r="14" spans="1:6" ht="15.75">
      <c r="A14" s="125"/>
      <c r="B14" s="21" t="s">
        <v>135</v>
      </c>
      <c r="C14" s="6" t="s">
        <v>251</v>
      </c>
      <c r="D14" s="24">
        <f>ярмарки!D16</f>
        <v>5.800000000000001</v>
      </c>
      <c r="E14" s="85"/>
      <c r="F14" s="86"/>
    </row>
    <row r="15" spans="1:6" ht="15.75">
      <c r="A15" s="125"/>
      <c r="B15" s="21" t="s">
        <v>134</v>
      </c>
      <c r="C15" s="6" t="s">
        <v>251</v>
      </c>
      <c r="D15" s="24">
        <f>информирование!D14</f>
        <v>6.75</v>
      </c>
      <c r="E15" s="85"/>
      <c r="F15" s="86"/>
    </row>
    <row r="16" spans="1:6" ht="37.5">
      <c r="A16" s="6" t="s">
        <v>238</v>
      </c>
      <c r="B16" s="18" t="s">
        <v>113</v>
      </c>
      <c r="C16" s="6" t="s">
        <v>251</v>
      </c>
      <c r="D16" s="24">
        <f>'соц адап'!D16</f>
        <v>1.26</v>
      </c>
      <c r="E16" s="85"/>
      <c r="F16" s="86"/>
    </row>
    <row r="17" spans="1:6" ht="37.5">
      <c r="A17" s="6" t="s">
        <v>239</v>
      </c>
      <c r="B17" s="18" t="s">
        <v>114</v>
      </c>
      <c r="C17" s="6" t="s">
        <v>251</v>
      </c>
      <c r="D17" s="24">
        <f>самоз!D17</f>
        <v>12</v>
      </c>
      <c r="E17" s="85"/>
      <c r="F17" s="86"/>
    </row>
    <row r="18" spans="1:6" ht="56.25">
      <c r="A18" s="6" t="s">
        <v>240</v>
      </c>
      <c r="B18" s="18" t="s">
        <v>206</v>
      </c>
      <c r="C18" s="6" t="s">
        <v>251</v>
      </c>
      <c r="D18" s="24">
        <f>SUM(D19:D20)</f>
        <v>262.49999999999994</v>
      </c>
      <c r="E18" s="85"/>
      <c r="F18" s="86"/>
    </row>
    <row r="19" spans="1:6" ht="15.75">
      <c r="A19" s="6"/>
      <c r="B19" s="21" t="s">
        <v>207</v>
      </c>
      <c r="C19" s="6" t="s">
        <v>251</v>
      </c>
      <c r="D19" s="24">
        <f>псих!D14</f>
        <v>3.5</v>
      </c>
      <c r="E19" s="85"/>
      <c r="F19" s="86"/>
    </row>
    <row r="20" spans="1:6" ht="31.5">
      <c r="A20" s="6"/>
      <c r="B20" s="21" t="s">
        <v>208</v>
      </c>
      <c r="C20" s="6" t="s">
        <v>251</v>
      </c>
      <c r="D20" s="24">
        <f>'проф обуч'!D14</f>
        <v>258.99999999999994</v>
      </c>
      <c r="E20" s="85"/>
      <c r="F20" s="86"/>
    </row>
    <row r="21" spans="1:6" ht="37.5">
      <c r="A21" s="6" t="s">
        <v>250</v>
      </c>
      <c r="B21" s="18" t="s">
        <v>115</v>
      </c>
      <c r="C21" s="6" t="s">
        <v>251</v>
      </c>
      <c r="D21" s="24">
        <f>'проф ор'!D14</f>
        <v>0</v>
      </c>
      <c r="E21" s="85"/>
      <c r="F21" s="86"/>
    </row>
    <row r="22" spans="1:6" ht="37.5">
      <c r="A22" s="71" t="s">
        <v>97</v>
      </c>
      <c r="B22" s="18" t="s">
        <v>160</v>
      </c>
      <c r="C22" s="6" t="s">
        <v>251</v>
      </c>
      <c r="D22" s="24">
        <f>переселение!D16</f>
        <v>2.5416449999999995</v>
      </c>
      <c r="E22" s="85"/>
      <c r="F22" s="86"/>
    </row>
    <row r="23" spans="1:6" ht="18.75">
      <c r="A23" s="19" t="s">
        <v>98</v>
      </c>
      <c r="B23" s="20" t="s">
        <v>73</v>
      </c>
      <c r="C23" s="8" t="s">
        <v>251</v>
      </c>
      <c r="D23" s="25">
        <f>D8+D12+D13+D16+D17+D18+D21+D22</f>
        <v>501.328895</v>
      </c>
      <c r="E23" s="87"/>
      <c r="F23" s="88"/>
    </row>
    <row r="24" spans="1:6" ht="17.25" customHeight="1">
      <c r="A24" s="6" t="s">
        <v>99</v>
      </c>
      <c r="B24" s="22" t="s">
        <v>7</v>
      </c>
      <c r="C24" s="6" t="s">
        <v>251</v>
      </c>
      <c r="D24" s="24">
        <f>'испыт трудн'!D22+обществ!D22+'18-20'!D22+'14-18'!D22</f>
        <v>153.47403640800002</v>
      </c>
      <c r="E24" s="85"/>
      <c r="F24" s="86"/>
    </row>
    <row r="25" spans="1:6" ht="17.25" customHeight="1">
      <c r="A25" s="6" t="s">
        <v>100</v>
      </c>
      <c r="B25" s="7" t="s">
        <v>8</v>
      </c>
      <c r="C25" s="6" t="s">
        <v>251</v>
      </c>
      <c r="D25" s="24">
        <f>'испыт трудн'!D23+обществ!D23+'18-20'!D23+'14-18'!D23</f>
        <v>415.77991963200003</v>
      </c>
      <c r="E25" s="85"/>
      <c r="F25" s="86"/>
    </row>
    <row r="26" spans="1:6" ht="17.25" customHeight="1">
      <c r="A26" s="71" t="s">
        <v>101</v>
      </c>
      <c r="B26" s="7" t="s">
        <v>9</v>
      </c>
      <c r="C26" s="8" t="s">
        <v>251</v>
      </c>
      <c r="D26" s="82">
        <f>D23+D24+D25</f>
        <v>1070.58285104</v>
      </c>
      <c r="E26" s="87"/>
      <c r="F26" s="88"/>
    </row>
  </sheetData>
  <mergeCells count="5">
    <mergeCell ref="A13:A15"/>
    <mergeCell ref="A1:D1"/>
    <mergeCell ref="A3:D3"/>
    <mergeCell ref="A5:D5"/>
    <mergeCell ref="A8:A11"/>
  </mergeCells>
  <printOptions/>
  <pageMargins left="0.7874015748031497" right="0.3937007874015748" top="0.7874015748031497" bottom="0.7874015748031497" header="0.5118110236220472" footer="0.5118110236220472"/>
  <pageSetup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dimension ref="A1:D25"/>
  <sheetViews>
    <sheetView view="pageBreakPreview" zoomScale="75" zoomScaleNormal="50" zoomScaleSheetLayoutView="75" workbookViewId="0" topLeftCell="A13">
      <selection activeCell="D20" sqref="D20"/>
    </sheetView>
  </sheetViews>
  <sheetFormatPr defaultColWidth="9.00390625" defaultRowHeight="12.75"/>
  <cols>
    <col min="1" max="1" width="4.75390625" style="0" customWidth="1"/>
    <col min="2" max="2" width="99.375" style="0" customWidth="1"/>
    <col min="3" max="4" width="13.75390625" style="0" customWidth="1"/>
  </cols>
  <sheetData>
    <row r="1" spans="1:4" ht="34.5" customHeight="1">
      <c r="A1" s="119" t="s">
        <v>271</v>
      </c>
      <c r="B1" s="119"/>
      <c r="C1" s="119"/>
      <c r="D1" s="119"/>
    </row>
    <row r="2" ht="18.75">
      <c r="A2" s="3"/>
    </row>
    <row r="3" spans="1:4" ht="34.5" customHeight="1">
      <c r="A3" s="129" t="s">
        <v>146</v>
      </c>
      <c r="B3" s="129"/>
      <c r="C3" s="129"/>
      <c r="D3" s="129"/>
    </row>
    <row r="4" ht="10.5" customHeight="1">
      <c r="A4" s="9" t="s">
        <v>242</v>
      </c>
    </row>
    <row r="5" spans="1:4" ht="18.75">
      <c r="A5" s="123" t="s">
        <v>144</v>
      </c>
      <c r="B5" s="123"/>
      <c r="C5" s="123"/>
      <c r="D5" s="123"/>
    </row>
    <row r="6" ht="10.5" customHeight="1">
      <c r="A6" s="10" t="s">
        <v>243</v>
      </c>
    </row>
    <row r="7" spans="1:4" ht="29.25" customHeight="1">
      <c r="A7" s="12" t="s">
        <v>244</v>
      </c>
      <c r="B7" s="12" t="s">
        <v>245</v>
      </c>
      <c r="C7" s="12" t="s">
        <v>246</v>
      </c>
      <c r="D7" s="12" t="s">
        <v>247</v>
      </c>
    </row>
    <row r="8" spans="1:4" ht="33.75" customHeight="1">
      <c r="A8" s="124" t="s">
        <v>235</v>
      </c>
      <c r="B8" s="15" t="s">
        <v>148</v>
      </c>
      <c r="C8" s="6" t="s">
        <v>248</v>
      </c>
      <c r="D8" s="33">
        <f>D9*D10</f>
        <v>1500</v>
      </c>
    </row>
    <row r="9" spans="1:4" ht="33" customHeight="1">
      <c r="A9" s="125"/>
      <c r="B9" s="5" t="s">
        <v>29</v>
      </c>
      <c r="C9" s="6" t="s">
        <v>248</v>
      </c>
      <c r="D9" s="33">
        <v>1500</v>
      </c>
    </row>
    <row r="10" spans="1:4" ht="32.25" customHeight="1">
      <c r="A10" s="126"/>
      <c r="B10" s="5" t="s">
        <v>40</v>
      </c>
      <c r="C10" s="6"/>
      <c r="D10" s="6">
        <v>1</v>
      </c>
    </row>
    <row r="11" spans="1:4" ht="30.75" customHeight="1">
      <c r="A11" s="6" t="s">
        <v>236</v>
      </c>
      <c r="B11" s="15" t="s">
        <v>149</v>
      </c>
      <c r="C11" s="6" t="s">
        <v>249</v>
      </c>
      <c r="D11" s="26">
        <f>'Соц выпл всего S1i'!D8</f>
        <v>193</v>
      </c>
    </row>
    <row r="12" spans="1:4" ht="33" customHeight="1">
      <c r="A12" s="124" t="s">
        <v>237</v>
      </c>
      <c r="B12" s="15" t="s">
        <v>150</v>
      </c>
      <c r="C12" s="6" t="s">
        <v>249</v>
      </c>
      <c r="D12" s="33">
        <f>D13/D14</f>
        <v>0.06735751295336788</v>
      </c>
    </row>
    <row r="13" spans="1:4" ht="32.25" customHeight="1">
      <c r="A13" s="125"/>
      <c r="B13" s="5" t="s">
        <v>41</v>
      </c>
      <c r="C13" s="6" t="s">
        <v>249</v>
      </c>
      <c r="D13" s="106">
        <v>13</v>
      </c>
    </row>
    <row r="14" spans="1:4" ht="30.75" customHeight="1">
      <c r="A14" s="126"/>
      <c r="B14" s="5" t="s">
        <v>42</v>
      </c>
      <c r="C14" s="6" t="s">
        <v>249</v>
      </c>
      <c r="D14" s="26">
        <f>D11</f>
        <v>193</v>
      </c>
    </row>
    <row r="15" spans="1:4" ht="33.75" customHeight="1" thickBot="1">
      <c r="A15" s="43" t="s">
        <v>238</v>
      </c>
      <c r="B15" s="44" t="s">
        <v>43</v>
      </c>
      <c r="C15" s="43" t="s">
        <v>143</v>
      </c>
      <c r="D15" s="43">
        <v>1.9</v>
      </c>
    </row>
    <row r="16" spans="1:4" ht="17.25" customHeight="1">
      <c r="A16" s="131"/>
      <c r="B16" s="41" t="s">
        <v>218</v>
      </c>
      <c r="C16" s="14" t="s">
        <v>251</v>
      </c>
      <c r="D16" s="108">
        <f>(D8*D11*D12*D15)/1000</f>
        <v>37.05</v>
      </c>
    </row>
    <row r="17" spans="1:4" ht="17.25" customHeight="1">
      <c r="A17" s="125"/>
      <c r="B17" s="20" t="s">
        <v>219</v>
      </c>
      <c r="C17" s="6" t="s">
        <v>251</v>
      </c>
      <c r="D17" s="107">
        <v>1</v>
      </c>
    </row>
    <row r="18" spans="1:4" ht="17.25" customHeight="1">
      <c r="A18" s="31"/>
      <c r="B18" s="20" t="s">
        <v>220</v>
      </c>
      <c r="C18" s="6" t="s">
        <v>251</v>
      </c>
      <c r="D18" s="107">
        <v>0</v>
      </c>
    </row>
    <row r="19" spans="1:4" ht="110.25" customHeight="1">
      <c r="A19" s="6" t="s">
        <v>239</v>
      </c>
      <c r="B19" s="15" t="s">
        <v>152</v>
      </c>
      <c r="C19" s="6" t="s">
        <v>251</v>
      </c>
      <c r="D19" s="33">
        <f>(D8*D11*D12*D15)*0.5%/1000</f>
        <v>0.18525</v>
      </c>
    </row>
    <row r="20" spans="1:4" ht="114.75" customHeight="1">
      <c r="A20" s="6" t="s">
        <v>240</v>
      </c>
      <c r="B20" s="15" t="s">
        <v>153</v>
      </c>
      <c r="C20" s="6" t="s">
        <v>251</v>
      </c>
      <c r="D20" s="33">
        <v>0</v>
      </c>
    </row>
    <row r="21" spans="1:4" ht="17.25" customHeight="1">
      <c r="A21" s="6" t="s">
        <v>250</v>
      </c>
      <c r="B21" s="20" t="s">
        <v>72</v>
      </c>
      <c r="C21" s="8" t="s">
        <v>251</v>
      </c>
      <c r="D21" s="25">
        <f>SUM(D16:D20)</f>
        <v>38.23525</v>
      </c>
    </row>
    <row r="22" spans="1:4" ht="17.25" customHeight="1">
      <c r="A22" s="6" t="s">
        <v>97</v>
      </c>
      <c r="B22" s="22" t="s">
        <v>7</v>
      </c>
      <c r="C22" s="6" t="s">
        <v>251</v>
      </c>
      <c r="D22" s="24">
        <f>((D13*(4611*1.302*0.6*1.9))/5*1)/1000</f>
        <v>17.794439208</v>
      </c>
    </row>
    <row r="23" spans="1:4" ht="17.25" customHeight="1">
      <c r="A23" s="6" t="s">
        <v>98</v>
      </c>
      <c r="B23" s="7" t="s">
        <v>8</v>
      </c>
      <c r="C23" s="6" t="s">
        <v>251</v>
      </c>
      <c r="D23" s="24">
        <f>((D13*(4611*1.302*0.6*1.9))/5*4)/1000</f>
        <v>71.177756832</v>
      </c>
    </row>
    <row r="24" spans="1:4" ht="17.25" customHeight="1">
      <c r="A24" s="6" t="s">
        <v>99</v>
      </c>
      <c r="B24" s="7" t="s">
        <v>217</v>
      </c>
      <c r="C24" s="8" t="s">
        <v>251</v>
      </c>
      <c r="D24" s="25">
        <f>D21+D22+D23</f>
        <v>127.20744604000001</v>
      </c>
    </row>
    <row r="25" spans="1:4" s="35" customFormat="1" ht="67.5" customHeight="1">
      <c r="A25" s="130" t="s">
        <v>28</v>
      </c>
      <c r="B25" s="130"/>
      <c r="C25" s="130"/>
      <c r="D25" s="130"/>
    </row>
  </sheetData>
  <mergeCells count="7">
    <mergeCell ref="A25:D25"/>
    <mergeCell ref="A16:A17"/>
    <mergeCell ref="A12:A14"/>
    <mergeCell ref="A1:D1"/>
    <mergeCell ref="A3:D3"/>
    <mergeCell ref="A5:D5"/>
    <mergeCell ref="A8:A10"/>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D25"/>
  <sheetViews>
    <sheetView view="pageBreakPreview" zoomScale="75" zoomScaleSheetLayoutView="75" workbookViewId="0" topLeftCell="A13">
      <selection activeCell="D18" sqref="D18"/>
    </sheetView>
  </sheetViews>
  <sheetFormatPr defaultColWidth="9.00390625" defaultRowHeight="12.75"/>
  <cols>
    <col min="1" max="1" width="4.875" style="0" customWidth="1"/>
    <col min="2" max="2" width="101.875" style="0" customWidth="1"/>
    <col min="3" max="3" width="13.125" style="0" customWidth="1"/>
    <col min="4" max="4" width="15.875" style="0" customWidth="1"/>
  </cols>
  <sheetData>
    <row r="1" spans="1:4" ht="18.75">
      <c r="A1" s="123" t="s">
        <v>272</v>
      </c>
      <c r="B1" s="123"/>
      <c r="C1" s="123"/>
      <c r="D1" s="123"/>
    </row>
    <row r="2" ht="18.75">
      <c r="A2" s="3"/>
    </row>
    <row r="3" spans="1:4" ht="34.5" customHeight="1">
      <c r="A3" s="129" t="s">
        <v>145</v>
      </c>
      <c r="B3" s="129"/>
      <c r="C3" s="129"/>
      <c r="D3" s="129"/>
    </row>
    <row r="4" ht="10.5" customHeight="1">
      <c r="A4" s="9" t="s">
        <v>242</v>
      </c>
    </row>
    <row r="5" spans="1:4" ht="18.75">
      <c r="A5" s="123" t="s">
        <v>144</v>
      </c>
      <c r="B5" s="123"/>
      <c r="C5" s="123"/>
      <c r="D5" s="123"/>
    </row>
    <row r="6" ht="10.5" customHeight="1">
      <c r="A6" s="10" t="s">
        <v>243</v>
      </c>
    </row>
    <row r="7" spans="1:4" ht="31.5" customHeight="1">
      <c r="A7" s="12" t="s">
        <v>244</v>
      </c>
      <c r="B7" s="12" t="s">
        <v>245</v>
      </c>
      <c r="C7" s="12" t="s">
        <v>246</v>
      </c>
      <c r="D7" s="12" t="s">
        <v>247</v>
      </c>
    </row>
    <row r="8" spans="1:4" ht="33.75" customHeight="1">
      <c r="A8" s="124" t="s">
        <v>235</v>
      </c>
      <c r="B8" s="15" t="s">
        <v>148</v>
      </c>
      <c r="C8" s="6" t="s">
        <v>248</v>
      </c>
      <c r="D8" s="33">
        <f>D9*D10</f>
        <v>1500</v>
      </c>
    </row>
    <row r="9" spans="1:4" ht="30.75" customHeight="1">
      <c r="A9" s="125"/>
      <c r="B9" s="5" t="s">
        <v>29</v>
      </c>
      <c r="C9" s="6" t="s">
        <v>248</v>
      </c>
      <c r="D9" s="33">
        <v>1500</v>
      </c>
    </row>
    <row r="10" spans="1:4" ht="34.5" customHeight="1">
      <c r="A10" s="126"/>
      <c r="B10" s="5" t="s">
        <v>44</v>
      </c>
      <c r="C10" s="6"/>
      <c r="D10" s="6">
        <v>1</v>
      </c>
    </row>
    <row r="11" spans="1:4" ht="30.75" customHeight="1">
      <c r="A11" s="6" t="s">
        <v>236</v>
      </c>
      <c r="B11" s="15" t="s">
        <v>149</v>
      </c>
      <c r="C11" s="6" t="s">
        <v>249</v>
      </c>
      <c r="D11" s="26">
        <f>'Соц выпл всего S1i'!D8</f>
        <v>193</v>
      </c>
    </row>
    <row r="12" spans="1:4" ht="33" customHeight="1">
      <c r="A12" s="124" t="s">
        <v>237</v>
      </c>
      <c r="B12" s="15" t="s">
        <v>150</v>
      </c>
      <c r="C12" s="6" t="s">
        <v>249</v>
      </c>
      <c r="D12" s="33">
        <f>D13/D14</f>
        <v>0.25906735751295334</v>
      </c>
    </row>
    <row r="13" spans="1:4" ht="32.25" customHeight="1">
      <c r="A13" s="125"/>
      <c r="B13" s="5" t="s">
        <v>41</v>
      </c>
      <c r="C13" s="6" t="s">
        <v>249</v>
      </c>
      <c r="D13" s="106">
        <v>50</v>
      </c>
    </row>
    <row r="14" spans="1:4" ht="30.75" customHeight="1">
      <c r="A14" s="126"/>
      <c r="B14" s="5" t="s">
        <v>45</v>
      </c>
      <c r="C14" s="6" t="s">
        <v>249</v>
      </c>
      <c r="D14" s="26">
        <f>D11</f>
        <v>193</v>
      </c>
    </row>
    <row r="15" spans="1:4" ht="33.75" customHeight="1" thickBot="1">
      <c r="A15" s="43" t="s">
        <v>238</v>
      </c>
      <c r="B15" s="44" t="s">
        <v>43</v>
      </c>
      <c r="C15" s="43" t="s">
        <v>143</v>
      </c>
      <c r="D15" s="43">
        <v>1.8</v>
      </c>
    </row>
    <row r="16" spans="1:4" ht="16.5" customHeight="1">
      <c r="A16" s="131"/>
      <c r="B16" s="41" t="s">
        <v>218</v>
      </c>
      <c r="C16" s="14" t="s">
        <v>251</v>
      </c>
      <c r="D16" s="42">
        <f>(D8*D11*D12*D15)/1000</f>
        <v>135</v>
      </c>
    </row>
    <row r="17" spans="1:4" ht="16.5" customHeight="1">
      <c r="A17" s="125"/>
      <c r="B17" s="20" t="s">
        <v>219</v>
      </c>
      <c r="C17" s="14" t="s">
        <v>251</v>
      </c>
      <c r="D17" s="109">
        <v>1</v>
      </c>
    </row>
    <row r="18" spans="1:4" ht="17.25" customHeight="1">
      <c r="A18" s="31"/>
      <c r="B18" s="20" t="s">
        <v>220</v>
      </c>
      <c r="C18" s="6" t="s">
        <v>251</v>
      </c>
      <c r="D18" s="107">
        <v>0</v>
      </c>
    </row>
    <row r="19" spans="1:4" ht="110.25" customHeight="1">
      <c r="A19" s="6" t="s">
        <v>239</v>
      </c>
      <c r="B19" s="15" t="s">
        <v>152</v>
      </c>
      <c r="C19" s="6" t="s">
        <v>251</v>
      </c>
      <c r="D19" s="33">
        <f>(D8*D11*D12*D15)*0.5%/1000</f>
        <v>0.675</v>
      </c>
    </row>
    <row r="20" spans="1:4" ht="95.25" customHeight="1">
      <c r="A20" s="6" t="s">
        <v>240</v>
      </c>
      <c r="B20" s="15" t="s">
        <v>153</v>
      </c>
      <c r="C20" s="6" t="s">
        <v>251</v>
      </c>
      <c r="D20" s="6"/>
    </row>
    <row r="21" spans="1:4" ht="19.5" customHeight="1">
      <c r="A21" s="13" t="s">
        <v>250</v>
      </c>
      <c r="B21" s="7" t="s">
        <v>221</v>
      </c>
      <c r="C21" s="8" t="s">
        <v>251</v>
      </c>
      <c r="D21" s="42">
        <f>SUM(D16:D20)</f>
        <v>136.675</v>
      </c>
    </row>
    <row r="22" spans="1:4" ht="17.25" customHeight="1">
      <c r="A22" s="6" t="s">
        <v>97</v>
      </c>
      <c r="B22" s="22" t="s">
        <v>7</v>
      </c>
      <c r="C22" s="6" t="s">
        <v>251</v>
      </c>
      <c r="D22" s="24">
        <f>((D13*(4611*1.302*0.7*1.8))/5*1)/1000</f>
        <v>75.64437720000001</v>
      </c>
    </row>
    <row r="23" spans="1:4" ht="17.25" customHeight="1">
      <c r="A23" s="6" t="s">
        <v>98</v>
      </c>
      <c r="B23" s="7" t="s">
        <v>8</v>
      </c>
      <c r="C23" s="6" t="s">
        <v>251</v>
      </c>
      <c r="D23" s="24">
        <f>((D13*(4611*1.302*0.7*1.8))/5*4)/1000</f>
        <v>302.57750880000003</v>
      </c>
    </row>
    <row r="24" spans="1:4" ht="17.25" customHeight="1">
      <c r="A24" s="6" t="s">
        <v>99</v>
      </c>
      <c r="B24" s="7" t="s">
        <v>9</v>
      </c>
      <c r="C24" s="8" t="s">
        <v>251</v>
      </c>
      <c r="D24" s="25">
        <f>D21+D22+D23</f>
        <v>514.896886</v>
      </c>
    </row>
    <row r="25" spans="1:4" ht="46.5" customHeight="1">
      <c r="A25" s="130" t="s">
        <v>28</v>
      </c>
      <c r="B25" s="130"/>
      <c r="C25" s="130"/>
      <c r="D25" s="130"/>
    </row>
  </sheetData>
  <mergeCells count="7">
    <mergeCell ref="A25:D25"/>
    <mergeCell ref="A16:A17"/>
    <mergeCell ref="A12:A14"/>
    <mergeCell ref="A1:D1"/>
    <mergeCell ref="A3:D3"/>
    <mergeCell ref="A5:D5"/>
    <mergeCell ref="A8:A10"/>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25"/>
  <sheetViews>
    <sheetView view="pageBreakPreview" zoomScale="75" zoomScaleNormal="75" zoomScaleSheetLayoutView="75" workbookViewId="0" topLeftCell="A18">
      <selection activeCell="D18" sqref="D18"/>
    </sheetView>
  </sheetViews>
  <sheetFormatPr defaultColWidth="9.00390625" defaultRowHeight="12.75"/>
  <cols>
    <col min="1" max="1" width="4.875" style="0" customWidth="1"/>
    <col min="2" max="2" width="101.875" style="0" customWidth="1"/>
    <col min="3" max="3" width="13.125" style="0" customWidth="1"/>
    <col min="4" max="4" width="11.625" style="0" customWidth="1"/>
  </cols>
  <sheetData>
    <row r="1" spans="1:4" ht="57.75" customHeight="1">
      <c r="A1" s="119" t="s">
        <v>273</v>
      </c>
      <c r="B1" s="119"/>
      <c r="C1" s="119"/>
      <c r="D1" s="119"/>
    </row>
    <row r="2" ht="12.75" customHeight="1">
      <c r="A2" s="3"/>
    </row>
    <row r="3" spans="1:4" ht="34.5" customHeight="1">
      <c r="A3" s="129" t="s">
        <v>146</v>
      </c>
      <c r="B3" s="129"/>
      <c r="C3" s="129"/>
      <c r="D3" s="129"/>
    </row>
    <row r="4" ht="10.5" customHeight="1">
      <c r="A4" s="9" t="s">
        <v>242</v>
      </c>
    </row>
    <row r="5" spans="1:4" ht="18.75">
      <c r="A5" s="123" t="s">
        <v>144</v>
      </c>
      <c r="B5" s="123"/>
      <c r="C5" s="123"/>
      <c r="D5" s="123"/>
    </row>
    <row r="6" ht="10.5" customHeight="1">
      <c r="A6" s="10" t="s">
        <v>243</v>
      </c>
    </row>
    <row r="7" spans="1:4" ht="31.5" customHeight="1">
      <c r="A7" s="12" t="s">
        <v>244</v>
      </c>
      <c r="B7" s="12" t="s">
        <v>245</v>
      </c>
      <c r="C7" s="12" t="s">
        <v>246</v>
      </c>
      <c r="D7" s="12" t="s">
        <v>247</v>
      </c>
    </row>
    <row r="8" spans="1:4" ht="33.75" customHeight="1">
      <c r="A8" s="124" t="s">
        <v>235</v>
      </c>
      <c r="B8" s="15" t="s">
        <v>148</v>
      </c>
      <c r="C8" s="6" t="s">
        <v>248</v>
      </c>
      <c r="D8" s="33">
        <f>D9*D10</f>
        <v>1700</v>
      </c>
    </row>
    <row r="9" spans="1:4" ht="30.75" customHeight="1">
      <c r="A9" s="125"/>
      <c r="B9" s="5" t="s">
        <v>29</v>
      </c>
      <c r="C9" s="6" t="s">
        <v>248</v>
      </c>
      <c r="D9" s="33">
        <f>850*2</f>
        <v>1700</v>
      </c>
    </row>
    <row r="10" spans="1:4" ht="33" customHeight="1">
      <c r="A10" s="126"/>
      <c r="B10" s="5" t="s">
        <v>46</v>
      </c>
      <c r="C10" s="6"/>
      <c r="D10" s="6">
        <v>1</v>
      </c>
    </row>
    <row r="11" spans="1:4" ht="36" customHeight="1">
      <c r="A11" s="6" t="s">
        <v>236</v>
      </c>
      <c r="B11" s="15" t="s">
        <v>149</v>
      </c>
      <c r="C11" s="6" t="s">
        <v>249</v>
      </c>
      <c r="D11" s="26">
        <f>'Соц выпл всего S1i'!D8</f>
        <v>193</v>
      </c>
    </row>
    <row r="12" spans="1:4" ht="33" customHeight="1">
      <c r="A12" s="124" t="s">
        <v>237</v>
      </c>
      <c r="B12" s="15" t="s">
        <v>150</v>
      </c>
      <c r="C12" s="6" t="s">
        <v>249</v>
      </c>
      <c r="D12" s="33">
        <f>D13/D14</f>
        <v>0.0051813471502590676</v>
      </c>
    </row>
    <row r="13" spans="1:4" ht="32.25" customHeight="1">
      <c r="A13" s="125"/>
      <c r="B13" s="5" t="s">
        <v>41</v>
      </c>
      <c r="C13" s="6" t="s">
        <v>249</v>
      </c>
      <c r="D13" s="106">
        <v>1</v>
      </c>
    </row>
    <row r="14" spans="1:4" ht="30.75" customHeight="1">
      <c r="A14" s="126"/>
      <c r="B14" s="5" t="s">
        <v>45</v>
      </c>
      <c r="C14" s="6" t="s">
        <v>249</v>
      </c>
      <c r="D14" s="6">
        <f>'испыт трудн'!D14</f>
        <v>193</v>
      </c>
    </row>
    <row r="15" spans="1:4" ht="33.75" customHeight="1" thickBot="1">
      <c r="A15" s="6" t="s">
        <v>238</v>
      </c>
      <c r="B15" s="44" t="s">
        <v>151</v>
      </c>
      <c r="C15" s="43" t="s">
        <v>143</v>
      </c>
      <c r="D15" s="43">
        <v>2</v>
      </c>
    </row>
    <row r="16" spans="1:4" ht="16.5" customHeight="1">
      <c r="A16" s="131"/>
      <c r="B16" s="41" t="s">
        <v>218</v>
      </c>
      <c r="C16" s="14" t="s">
        <v>251</v>
      </c>
      <c r="D16" s="42">
        <f>(D8*D11*D12*D15)/1000</f>
        <v>3.4</v>
      </c>
    </row>
    <row r="17" spans="1:4" ht="16.5" customHeight="1">
      <c r="A17" s="125"/>
      <c r="B17" s="20" t="s">
        <v>219</v>
      </c>
      <c r="C17" s="14" t="s">
        <v>251</v>
      </c>
      <c r="D17" s="109">
        <v>0</v>
      </c>
    </row>
    <row r="18" spans="1:4" ht="17.25" customHeight="1">
      <c r="A18" s="31"/>
      <c r="B18" s="20" t="s">
        <v>220</v>
      </c>
      <c r="C18" s="6" t="s">
        <v>251</v>
      </c>
      <c r="D18" s="107">
        <v>0</v>
      </c>
    </row>
    <row r="19" spans="1:4" ht="110.25" customHeight="1">
      <c r="A19" s="6" t="s">
        <v>239</v>
      </c>
      <c r="B19" s="15" t="s">
        <v>152</v>
      </c>
      <c r="C19" s="6" t="s">
        <v>251</v>
      </c>
      <c r="D19" s="33">
        <f>(D8*D11*D12*D15)*0.5%/1000</f>
        <v>0.017</v>
      </c>
    </row>
    <row r="20" spans="1:4" ht="95.25" customHeight="1">
      <c r="A20" s="6" t="s">
        <v>240</v>
      </c>
      <c r="B20" s="15" t="s">
        <v>153</v>
      </c>
      <c r="C20" s="6" t="s">
        <v>251</v>
      </c>
      <c r="D20" s="6"/>
    </row>
    <row r="21" spans="1:4" ht="19.5" customHeight="1">
      <c r="A21" s="13" t="s">
        <v>250</v>
      </c>
      <c r="B21" s="7" t="s">
        <v>147</v>
      </c>
      <c r="C21" s="8" t="s">
        <v>251</v>
      </c>
      <c r="D21" s="25">
        <f>SUM(D16:D20)</f>
        <v>3.417</v>
      </c>
    </row>
    <row r="22" spans="1:4" ht="17.25" customHeight="1">
      <c r="A22" s="6" t="s">
        <v>97</v>
      </c>
      <c r="B22" s="22" t="s">
        <v>7</v>
      </c>
      <c r="C22" s="6" t="s">
        <v>251</v>
      </c>
      <c r="D22" s="24"/>
    </row>
    <row r="23" spans="1:4" ht="17.25" customHeight="1">
      <c r="A23" s="6" t="s">
        <v>98</v>
      </c>
      <c r="B23" s="7" t="s">
        <v>8</v>
      </c>
      <c r="C23" s="6" t="s">
        <v>251</v>
      </c>
      <c r="D23" s="24">
        <f>(D13*(4611*1.302*2))/1000</f>
        <v>12.007044</v>
      </c>
    </row>
    <row r="24" spans="1:4" ht="17.25" customHeight="1">
      <c r="A24" s="6" t="s">
        <v>99</v>
      </c>
      <c r="B24" s="7" t="s">
        <v>9</v>
      </c>
      <c r="C24" s="8" t="s">
        <v>251</v>
      </c>
      <c r="D24" s="25">
        <f>D21+D22+D23</f>
        <v>15.424044</v>
      </c>
    </row>
    <row r="25" spans="1:4" ht="66.75" customHeight="1">
      <c r="A25" s="130" t="s">
        <v>28</v>
      </c>
      <c r="B25" s="130"/>
      <c r="C25" s="130"/>
      <c r="D25" s="130"/>
    </row>
  </sheetData>
  <mergeCells count="7">
    <mergeCell ref="A25:D25"/>
    <mergeCell ref="A16:A17"/>
    <mergeCell ref="A12:A14"/>
    <mergeCell ref="A1:D1"/>
    <mergeCell ref="A3:D3"/>
    <mergeCell ref="A5:D5"/>
    <mergeCell ref="A8:A10"/>
  </mergeCells>
  <printOptions/>
  <pageMargins left="0.7874015748031497" right="0.3937007874015748"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занятости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ЧерненковаЕВ</dc:creator>
  <cp:keywords/>
  <dc:description/>
  <cp:lastModifiedBy>Гимазетдинова </cp:lastModifiedBy>
  <cp:lastPrinted>2011-12-01T09:17:18Z</cp:lastPrinted>
  <dcterms:created xsi:type="dcterms:W3CDTF">2010-09-02T12:02:29Z</dcterms:created>
  <dcterms:modified xsi:type="dcterms:W3CDTF">2011-12-01T09:17:48Z</dcterms:modified>
  <cp:category/>
  <cp:version/>
  <cp:contentType/>
  <cp:contentStatus/>
</cp:coreProperties>
</file>